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105" windowWidth="11715" windowHeight="6045" firstSheet="11" activeTab="15"/>
  </bookViews>
  <sheets>
    <sheet name="รายงานรับจ่าย" sheetId="74" r:id="rId1"/>
    <sheet name="งบทดลอง" sheetId="71" r:id="rId2"/>
    <sheet name="งบแสดงฐานะการเงิน" sheetId="24" r:id="rId3"/>
    <sheet name="หมายเหตุ 2" sheetId="30" r:id="rId4"/>
    <sheet name="หมายเหตุ3" sheetId="28" r:id="rId5"/>
    <sheet name="หมายเหตุ 5" sheetId="33" r:id="rId6"/>
    <sheet name="หมายเหตุ 11" sheetId="77" r:id="rId7"/>
    <sheet name="หมายเหตุ10" sheetId="73" r:id="rId8"/>
    <sheet name="เงินสะสม 16 ใหม่" sheetId="83" r:id="rId9"/>
    <sheet name="หมายเหตุ 17" sheetId="82" r:id="rId10"/>
    <sheet name="รายละเอียดจ่ายขาดเงินสะสม" sheetId="75" r:id="rId11"/>
    <sheet name="อุดหนุนเฉพาะกิจ" sheetId="76" r:id="rId12"/>
    <sheet name="หมายเหตุประกอบงบ" sheetId="78" r:id="rId13"/>
    <sheet name="งบแสดงผล" sheetId="79" r:id="rId14"/>
    <sheet name="งบแสดงผล(ใหม่)" sheetId="80" r:id="rId15"/>
    <sheet name="Sheet2" sheetId="81" r:id="rId16"/>
    <sheet name="Sheet1" sheetId="84" r:id="rId17"/>
  </sheets>
  <definedNames>
    <definedName name="_xlnm.Print_Area" localSheetId="2">งบแสดงฐานะการเงิน!$A$1:$E$35</definedName>
    <definedName name="_xlnm.Print_Area" localSheetId="1">งบทดลอง!$A$1:$F$36</definedName>
    <definedName name="_xlnm.Print_Area" localSheetId="0">รายงานรับจ่าย!$A$1:$E$42</definedName>
    <definedName name="_xlnm.Print_Area" localSheetId="7">หมายเหตุ10!$A$1:$I$62</definedName>
  </definedNames>
  <calcPr calcId="124519"/>
</workbook>
</file>

<file path=xl/calcChain.xml><?xml version="1.0" encoding="utf-8"?>
<calcChain xmlns="http://schemas.openxmlformats.org/spreadsheetml/2006/main">
  <c r="F14" i="28"/>
  <c r="F78"/>
  <c r="G8" i="82"/>
  <c r="G22" i="71"/>
  <c r="C30" i="80"/>
  <c r="F18" i="83"/>
  <c r="E9"/>
  <c r="F16" s="1"/>
  <c r="D7"/>
  <c r="C10" i="79"/>
  <c r="D25" i="24"/>
  <c r="B30" i="80"/>
  <c r="B19"/>
  <c r="N18"/>
  <c r="M18"/>
  <c r="M19" s="1"/>
  <c r="J18"/>
  <c r="E18"/>
  <c r="J17"/>
  <c r="F17"/>
  <c r="E17"/>
  <c r="D16"/>
  <c r="D19" s="1"/>
  <c r="C15"/>
  <c r="E14"/>
  <c r="C14" s="1"/>
  <c r="O13"/>
  <c r="E13"/>
  <c r="N12"/>
  <c r="J12"/>
  <c r="I12"/>
  <c r="H12"/>
  <c r="H19" s="1"/>
  <c r="E12"/>
  <c r="O11"/>
  <c r="L11"/>
  <c r="L19" s="1"/>
  <c r="K11"/>
  <c r="K19" s="1"/>
  <c r="J11"/>
  <c r="I11"/>
  <c r="H11"/>
  <c r="G11"/>
  <c r="F11"/>
  <c r="E11"/>
  <c r="J10"/>
  <c r="I10"/>
  <c r="E10"/>
  <c r="J9"/>
  <c r="I9"/>
  <c r="G9"/>
  <c r="E9"/>
  <c r="E8"/>
  <c r="F19" i="83" l="1"/>
  <c r="F25" s="1"/>
  <c r="F26" s="1"/>
  <c r="N19" i="80"/>
  <c r="J19"/>
  <c r="F19"/>
  <c r="I19"/>
  <c r="G19"/>
  <c r="C11"/>
  <c r="C18"/>
  <c r="O19"/>
  <c r="E19"/>
  <c r="C12"/>
  <c r="C13"/>
  <c r="C17"/>
  <c r="C9"/>
  <c r="C8"/>
  <c r="C10"/>
  <c r="C16"/>
  <c r="C19" l="1"/>
  <c r="C31" s="1"/>
  <c r="F47" i="28"/>
  <c r="D29" i="24"/>
  <c r="D13"/>
  <c r="D17" s="1"/>
  <c r="C20" i="79"/>
  <c r="C23"/>
  <c r="C15" i="74"/>
  <c r="C17" s="1"/>
  <c r="E29"/>
  <c r="C36" i="79"/>
  <c r="C18"/>
  <c r="F24" i="76"/>
  <c r="F23"/>
  <c r="E14"/>
  <c r="E7"/>
  <c r="J9" i="79"/>
  <c r="J13"/>
  <c r="E9"/>
  <c r="L13"/>
  <c r="K13"/>
  <c r="G13"/>
  <c r="E13"/>
  <c r="O13"/>
  <c r="I13"/>
  <c r="H13"/>
  <c r="F13"/>
  <c r="J14"/>
  <c r="E14"/>
  <c r="J22"/>
  <c r="E11" l="1"/>
  <c r="E17"/>
  <c r="C17" s="1"/>
  <c r="F21"/>
  <c r="F24" s="1"/>
  <c r="E16"/>
  <c r="N14"/>
  <c r="I14"/>
  <c r="H14"/>
  <c r="H24" s="1"/>
  <c r="O16"/>
  <c r="D19"/>
  <c r="M22"/>
  <c r="M24" s="1"/>
  <c r="N22"/>
  <c r="J21"/>
  <c r="E21"/>
  <c r="E22"/>
  <c r="I9"/>
  <c r="G9"/>
  <c r="G24" s="1"/>
  <c r="C13"/>
  <c r="C15"/>
  <c r="J11"/>
  <c r="I11"/>
  <c r="E8"/>
  <c r="C8" s="1"/>
  <c r="B36"/>
  <c r="L24"/>
  <c r="K24"/>
  <c r="B24"/>
  <c r="D24" l="1"/>
  <c r="C19"/>
  <c r="I24"/>
  <c r="C11"/>
  <c r="C9"/>
  <c r="N24"/>
  <c r="C14"/>
  <c r="C16"/>
  <c r="O24"/>
  <c r="C22"/>
  <c r="C21"/>
  <c r="J24"/>
  <c r="E24"/>
  <c r="C24" l="1"/>
  <c r="C37" s="1"/>
  <c r="H17" i="75"/>
  <c r="K12" i="78"/>
  <c r="H55" i="73"/>
  <c r="F30" i="71"/>
  <c r="F17" i="75"/>
  <c r="E17"/>
  <c r="D17"/>
  <c r="C33" i="74"/>
  <c r="C34" s="1"/>
  <c r="C35" s="1"/>
  <c r="B33"/>
  <c r="E32"/>
  <c r="E31"/>
  <c r="E30"/>
  <c r="E28"/>
  <c r="E27"/>
  <c r="E26"/>
  <c r="E25"/>
  <c r="E24"/>
  <c r="E23"/>
  <c r="E22"/>
  <c r="B15"/>
  <c r="E14"/>
  <c r="E13"/>
  <c r="E12"/>
  <c r="E11"/>
  <c r="E10"/>
  <c r="E9"/>
  <c r="E8"/>
  <c r="E7"/>
  <c r="N12" i="33"/>
  <c r="H27" i="30"/>
  <c r="E30" i="71"/>
  <c r="F31" l="1"/>
  <c r="E33" i="74"/>
  <c r="E15"/>
  <c r="G17" i="75"/>
  <c r="D30" i="24"/>
</calcChain>
</file>

<file path=xl/sharedStrings.xml><?xml version="1.0" encoding="utf-8"?>
<sst xmlns="http://schemas.openxmlformats.org/spreadsheetml/2006/main" count="625" uniqueCount="400">
  <si>
    <t>ทุนทรัพย์สิน</t>
  </si>
  <si>
    <t>-</t>
  </si>
  <si>
    <t>เงินสะสม</t>
  </si>
  <si>
    <t>ประมาณการ</t>
  </si>
  <si>
    <t>รายรับจริง</t>
  </si>
  <si>
    <t>+</t>
  </si>
  <si>
    <t>สูง</t>
  </si>
  <si>
    <t>ต่ำ</t>
  </si>
  <si>
    <t>รายรับตามประมาณการ</t>
  </si>
  <si>
    <t>รายจ่ายจริง</t>
  </si>
  <si>
    <t>ประเภททรัพย์สิน</t>
  </si>
  <si>
    <t>ที่ดิน</t>
  </si>
  <si>
    <t>รวม</t>
  </si>
  <si>
    <t>รวมรายจ่ายทั้งสิ้น</t>
  </si>
  <si>
    <t>จำนวนเงิน</t>
  </si>
  <si>
    <t>รายการ</t>
  </si>
  <si>
    <t>หมายเหตุ</t>
  </si>
  <si>
    <t>ครุภัณฑ์สำนักงาน</t>
  </si>
  <si>
    <t>ครุภัณฑ์ยานพาหนะและขนส่ง</t>
  </si>
  <si>
    <t>ครุภัณฑ์คอมพิวเตอร์</t>
  </si>
  <si>
    <t>รวมรายรับทั้งสิ้น</t>
  </si>
  <si>
    <t>รวมรายจ่ายตามประมาณการรายจ่ายทั้งสิ้น</t>
  </si>
  <si>
    <t>รายจ่ายตามประมาณการ</t>
  </si>
  <si>
    <t>รายจ่ายค้างจ่าย</t>
  </si>
  <si>
    <t>ก.</t>
  </si>
  <si>
    <t>สถานที่จอดรถ</t>
  </si>
  <si>
    <t>บวก</t>
  </si>
  <si>
    <t>หัก</t>
  </si>
  <si>
    <t>ลูกหนี้-ภาษีบำรุงท้องที่</t>
  </si>
  <si>
    <t>เงินรับฝาก</t>
  </si>
  <si>
    <t>ภาษีหัก ณ ที่จ่าย</t>
  </si>
  <si>
    <t>ค่าใช้จ่ายภาษีบำรุงท้องที่ 5%</t>
  </si>
  <si>
    <t>ค่าส่วนลดภาษีบำรุงท้องที่ 6%</t>
  </si>
  <si>
    <t>เงินมัดจำประกันสัญญา</t>
  </si>
  <si>
    <t>งบแสดงฐานะการเงิน</t>
  </si>
  <si>
    <t>ทรัพย์สินตามงบทรัพย์สิน</t>
  </si>
  <si>
    <t>รายรับจริงสูงกว่ารายจ่ายจริง</t>
  </si>
  <si>
    <t>2. เงินสะสมที่สามารถนำไปใช้ได้</t>
  </si>
  <si>
    <t>หมายเหตุ  ประกอบงบแสดงฐานะการเงิน</t>
  </si>
  <si>
    <t>เงินสด</t>
  </si>
  <si>
    <t xml:space="preserve">    (หมายเหตุ  4)</t>
  </si>
  <si>
    <t>เงินฝากธนาคาร</t>
  </si>
  <si>
    <t xml:space="preserve">               หมายเหตุ  ประกอบงบแสดงฐานะการเงิน</t>
  </si>
  <si>
    <t>ยกมา</t>
  </si>
  <si>
    <t>รับเพิ่มงวดนี้</t>
  </si>
  <si>
    <t>จำหน่ายงวดนี้</t>
  </si>
  <si>
    <t>ยกไปงวดหน้า</t>
  </si>
  <si>
    <t>ทรัพย์สินเกิดจาก</t>
  </si>
  <si>
    <t>จำนวน</t>
  </si>
  <si>
    <t>จากงวดก่อน</t>
  </si>
  <si>
    <t>อสังหาริมทรัพย์</t>
  </si>
  <si>
    <t>รายได้ของ อบต.</t>
  </si>
  <si>
    <t>ครุภัณฑ์การเกษตร</t>
  </si>
  <si>
    <t>ครุภัณฑ์งานบ้านงานครัว</t>
  </si>
  <si>
    <t>องค์การบริหารส่วนตำบลหัวไทร อำเภอหัวไทร จังหวัดนครศรีธรรมราช</t>
  </si>
  <si>
    <t>บ่อบาดาล</t>
  </si>
  <si>
    <t>งบทดลอง (หลังปิดบัญชี)</t>
  </si>
  <si>
    <t>รหัสบัญชี</t>
  </si>
  <si>
    <t>เดบิต</t>
  </si>
  <si>
    <t>เครดิต</t>
  </si>
  <si>
    <t>เงินรับฝาก-ภาษีหัก ณ ที่จ่าย</t>
  </si>
  <si>
    <t>เงินรับฝาก-เงินมัดจำประกันสัญญา</t>
  </si>
  <si>
    <t>เงินรับฝาก-ค่าใช้จ่ายในการจัดเก็บภาษีบำรุงท้องที่ 5%</t>
  </si>
  <si>
    <t>เงินรับฝาก-ค่าส่วนลดในการจัดเก็บบำรุงท้องที่ 6%</t>
  </si>
  <si>
    <t>เงินทุนสำรองเงินสะสม</t>
  </si>
  <si>
    <t>สินทรัพย์</t>
  </si>
  <si>
    <t xml:space="preserve">         สินทรัพย์หมุนเวียน</t>
  </si>
  <si>
    <t xml:space="preserve">           เงินสดและเงินฝากธนาคาร</t>
  </si>
  <si>
    <t xml:space="preserve">           ลูกหนี้ค่าภาษี</t>
  </si>
  <si>
    <t>รวมสินทรัพย์</t>
  </si>
  <si>
    <t>หนี้สิน</t>
  </si>
  <si>
    <t xml:space="preserve">          หนี้สินหมุนเวียน</t>
  </si>
  <si>
    <t xml:space="preserve">             รายจ่ายค้างจ่าย</t>
  </si>
  <si>
    <t xml:space="preserve">             เงินรับฝาก</t>
  </si>
  <si>
    <t xml:space="preserve">             ทุนสำรองเงินสะสม</t>
  </si>
  <si>
    <t>รวมหนี้สินและเงินสะสม</t>
  </si>
  <si>
    <t>หมายเหตุ 2 งบทรัพย์สิน</t>
  </si>
  <si>
    <t>หมายเหตุประกอบงบแสดงฐานะการเงิน</t>
  </si>
  <si>
    <t>สำหรับปี สิ้นสุดวันที่  30 กันยายน  2558</t>
  </si>
  <si>
    <r>
      <rPr>
        <b/>
        <sz val="16"/>
        <rFont val="TH SarabunPSK"/>
        <family val="2"/>
      </rPr>
      <t xml:space="preserve">หมายเหตุ 3 เงินสดและเงินฝากธนาคาร   </t>
    </r>
    <r>
      <rPr>
        <b/>
        <sz val="14"/>
        <rFont val="TH SarabunPSK"/>
        <family val="2"/>
      </rPr>
      <t xml:space="preserve"> </t>
    </r>
  </si>
  <si>
    <t>หมายเหตุ 5 ลูกหนี้ค่าภาษี</t>
  </si>
  <si>
    <t>หมายเหตุ 16 เงินสะสม</t>
  </si>
  <si>
    <t>รับจริงสูงกว่ารายจ่ายจริงหลังหักเงินทุนสำรองเงินสะสม</t>
  </si>
  <si>
    <t>จ่ายขาดเงินสะสม</t>
  </si>
  <si>
    <t>อาคารสำนักงาน อบต.</t>
  </si>
  <si>
    <t>สถานีสูบน้ำระบบไฟฟ้า</t>
  </si>
  <si>
    <t>หอประชุมอาคาร ศพด.</t>
  </si>
  <si>
    <t>ถังเก็บน้ำฝน</t>
  </si>
  <si>
    <t>หอกระจายข่าว</t>
  </si>
  <si>
    <t>ขยายเขตประปาหมู่บ้าน</t>
  </si>
  <si>
    <t>ระบบประปาหมู่บ้าน</t>
  </si>
  <si>
    <t>ข</t>
  </si>
  <si>
    <t>สังหารัมทรัพย์</t>
  </si>
  <si>
    <t>ครุภํณฑ์วิทยาศาสตร์และการแพทย์</t>
  </si>
  <si>
    <t>ครุภัณฑ์กีฬา</t>
  </si>
  <si>
    <t>ครุภัณฑ์โยธา</t>
  </si>
  <si>
    <t xml:space="preserve">        ภาษีอากร</t>
  </si>
  <si>
    <t xml:space="preserve">        ค่าธรรมเนียม  ค่าปรับและค่าใบอนุญาต</t>
  </si>
  <si>
    <t xml:space="preserve">        รายได้จากทรัพย์สิน</t>
  </si>
  <si>
    <t xml:space="preserve">        รายได้จากสาธารณูปโภคและการพาณิชย์</t>
  </si>
  <si>
    <t xml:space="preserve">        รายได้เบ็ดเตล็ด</t>
  </si>
  <si>
    <t xml:space="preserve">        รายได้จากทุน</t>
  </si>
  <si>
    <t xml:space="preserve">        ภาษีจัดสรร</t>
  </si>
  <si>
    <t xml:space="preserve">        เงินอุดหนุน</t>
  </si>
  <si>
    <t>รวมเงินตามประมาณการรายรับทั้งสิ้น</t>
  </si>
  <si>
    <t xml:space="preserve">        เงินอุดหนุนที่รัฐบาลให้โดยระบุวัตถุประสงค์</t>
  </si>
  <si>
    <t xml:space="preserve">         งบกลาง</t>
  </si>
  <si>
    <t xml:space="preserve">         เงินเดือน (ฝ่ายประจำ)   </t>
  </si>
  <si>
    <t xml:space="preserve">         ค่าตอบแทน</t>
  </si>
  <si>
    <t xml:space="preserve">         ค่าใช้สอย</t>
  </si>
  <si>
    <t xml:space="preserve">         ค่าวัสดุ</t>
  </si>
  <si>
    <t xml:space="preserve">         ค่าสาธารณูปโภค</t>
  </si>
  <si>
    <t xml:space="preserve">         เงินอุดหนุน</t>
  </si>
  <si>
    <t xml:space="preserve">         ค่าครุภัณฑ์</t>
  </si>
  <si>
    <t xml:space="preserve">         ค่าที่ดินและสิ่งก่อสร้าง</t>
  </si>
  <si>
    <t xml:space="preserve">         รายจ่ายอื่น ๆ</t>
  </si>
  <si>
    <t xml:space="preserve">                                                  สูงกว่า</t>
  </si>
  <si>
    <t xml:space="preserve">                               รายรับ                            รายจ่าย</t>
  </si>
  <si>
    <t xml:space="preserve">                                                 (ต่ำกว่า)</t>
  </si>
  <si>
    <t xml:space="preserve">                                                                              </t>
  </si>
  <si>
    <r>
      <t xml:space="preserve">             </t>
    </r>
    <r>
      <rPr>
        <b/>
        <sz val="16"/>
        <rFont val="TH SarabunPSK"/>
        <family val="2"/>
      </rPr>
      <t>รวมหนี้สิน</t>
    </r>
  </si>
  <si>
    <r>
      <t xml:space="preserve">            </t>
    </r>
    <r>
      <rPr>
        <b/>
        <sz val="16"/>
        <rFont val="TH SarabunPSK"/>
        <family val="2"/>
      </rPr>
      <t xml:space="preserve"> เงินสะสม</t>
    </r>
  </si>
  <si>
    <t>เงินรับฝาก-เงินทุนโครงการเศรษฐกิจชุมชน</t>
  </si>
  <si>
    <t>ประเภทลูกหนี้</t>
  </si>
  <si>
    <t>ประจำปี</t>
  </si>
  <si>
    <t>จำนวนราย</t>
  </si>
  <si>
    <t>ลูกหนี้ภาษีบำรุงท้องที่</t>
  </si>
  <si>
    <t>รวมทั้งสิ้น</t>
  </si>
  <si>
    <t>รายได้จากรัฐบาลค้างรับ</t>
  </si>
  <si>
    <t>เงินประกันสัญญา</t>
  </si>
  <si>
    <t>ค่าใช้จ่ายในการจัดเก็บ ภบท. 5%</t>
  </si>
  <si>
    <t>ส่วนลดในการจัดเก็บ ภบท. 6%</t>
  </si>
  <si>
    <t>หมายเหตุ 12  เงินรับฝาก</t>
  </si>
  <si>
    <t>เจ้าหนี้เงินสะสม</t>
  </si>
  <si>
    <t>(ลงชื่อ).................................................     (ลงชื่อ)................................................     (ลงชื่อ)..................................................</t>
  </si>
  <si>
    <t>แหล่งเงิน</t>
  </si>
  <si>
    <t>แผนงาน</t>
  </si>
  <si>
    <t>งาน</t>
  </si>
  <si>
    <t>หมวด</t>
  </si>
  <si>
    <t>ประเภท</t>
  </si>
  <si>
    <t>โครงการ</t>
  </si>
  <si>
    <t>หมายเหตุ 10 รายจ่ายค้างจ่าย</t>
  </si>
  <si>
    <t>(เงินทุนสำรองเงินสะสม)</t>
  </si>
  <si>
    <t>ตั้งลูกหนี้ค่าภาษี</t>
  </si>
  <si>
    <t>ลูกหนี้เงินสะสม</t>
  </si>
  <si>
    <t>รายละเอียดแนบท้ายหมายเหตุ 16 เงินสะสม</t>
  </si>
  <si>
    <t>จำนวนเงินที่ได้รับ</t>
  </si>
  <si>
    <t>ก่อหนี้ผูกพัน</t>
  </si>
  <si>
    <t>เบิกจ่ายแล้ว</t>
  </si>
  <si>
    <t>คงเหลือ</t>
  </si>
  <si>
    <t>ยังไม่ได้ก่อหนี้</t>
  </si>
  <si>
    <t>อนุมัติ</t>
  </si>
  <si>
    <t>ค่าที่ดินและสิ่งก่อสร้าง</t>
  </si>
  <si>
    <t>ค่าก่อสร้างสิ่งสาธารณูปโภค</t>
  </si>
  <si>
    <t>องค์การบริหารส่วนตำบลบ้านใหม่    อำเภอสามพราน  จังหวัดนครปฐม</t>
  </si>
  <si>
    <t>ธนาคารกรุงไทย สาขาสามพราน เลขที่ 734-1-42750-7</t>
  </si>
  <si>
    <t>ธนาคารธกส. สาขาสามพราน เลขที่ 01424-2-13598-8</t>
  </si>
  <si>
    <t>ธนาคารธกส. สาขาสามพราน เลขที่ 01424-2-17138-4</t>
  </si>
  <si>
    <t>ธนาคารธกส. สาขาสามพราน เลขที่ 01424-2-11810-2</t>
  </si>
  <si>
    <t>ธนาคารธกส. สาขาสามพราน เลขที่ 01424-2-17582-5</t>
  </si>
  <si>
    <t xml:space="preserve"> </t>
  </si>
  <si>
    <t>องค์การบริหารส่วนตำบลบ้านใหม่ อำเภอสามพราน  จังหวัดนครปฐม</t>
  </si>
  <si>
    <t>องค์การบริหารส่วนตำบลบ้านใหม่  อำเภอสามพราน  จังหวัดนครปฐม</t>
  </si>
  <si>
    <t>ลูกหนี้ภาษีโรงเรือนและที่ดิน</t>
  </si>
  <si>
    <t xml:space="preserve">ตั้งลูกหนี้ค่าภาษี </t>
  </si>
  <si>
    <t xml:space="preserve">       (นางสาวณัฏฐาพัชร์  สุบุตรรักษ์)          (นางสาวพัฒน์นรี  อภิรมย์วารี)               (นางปัทมาพร สุขาบูรณ์)</t>
  </si>
  <si>
    <t xml:space="preserve">           นักวิชาการเงินและบัญชี                     ผู้อำนวยการกองคลัง                    ปลัดองค์การบริหารส่วนตำบล         นายกองค์การบริหารส่วนตำบลบ้านใหม่</t>
  </si>
  <si>
    <t xml:space="preserve">(ลงชื่อ)................................................. </t>
  </si>
  <si>
    <t xml:space="preserve">           (นายสมชาย  ภู่ทอง)</t>
  </si>
  <si>
    <t>ค่าครุภัณฑ์</t>
  </si>
  <si>
    <t>(ลงชื่อ)..................................      (ลงชื่อ)..................................     (ลงชื่อ)...................................         (ลงชื่อ)...................................</t>
  </si>
  <si>
    <t xml:space="preserve">  (นางสาวณัฏฐาพัชร์  สุบุตรรักษ์)  (นางสาวพัฒน์นรี  อภิรมย์วารี)    (นางปัทมาพร  สุขาบูรณ์)           ( นายสมชาย  ภู่ทอง)</t>
  </si>
  <si>
    <t xml:space="preserve">      นักวิชาการเงินและบัญชี             ผู้อำนวยการกองคลัง               ปลัดอบต.บ้านใหม่                 นายก อบต.บ้านใหม่</t>
  </si>
  <si>
    <t>(ลงชื่อ).....................................           (ลงชื่อ)..................................     (ลงชื่อ)..................................  (ลงชื่อ)..................................</t>
  </si>
  <si>
    <t xml:space="preserve">       (นางสาวณัฏฐาพัชร์ สุบุตรรักษ์)    (นางสาวพัฒน์นรี อภิรมย์วารี)       (นางปัทมาพร สุขาบูรณ์)         (นายสมชาย  ภู่ทอง)</t>
  </si>
  <si>
    <t>เงินทุนโครงการเศรษฐกิจชุมชน</t>
  </si>
  <si>
    <t>สปสช.สำรองค่ารักษาพยาบาล</t>
  </si>
  <si>
    <t>เงินค่าขายแบบโครงการไทยเข้มแข็ง</t>
  </si>
  <si>
    <t>องค์การบริหารส่วนตำบลบ้านใหม่  อำเภอสามพราน จังหวัดนครปฐม</t>
  </si>
  <si>
    <t>เงินขาดบัญชี</t>
  </si>
  <si>
    <t>ลูกหนี้-ภาษีโรงเรือนและที่ดิน</t>
  </si>
  <si>
    <t>เงินฝากธนาคาร ธ.ก.ส. (ออมทรัพย์) 014242135988</t>
  </si>
  <si>
    <t>เงินฝากธนาคาร กรุงไทย (ออมทรัพย์) 734-1-42750-7</t>
  </si>
  <si>
    <t>เงินฝากธนาคาร ธ.ก.ส. (ออมทรัพย์) 014242171384</t>
  </si>
  <si>
    <t>เงินฝากธนาคาร ธ.ก.ส. (ออมทรัพย์) 014242175825</t>
  </si>
  <si>
    <t>เงินฝากธนาคาร ธ.ก.ส. (ประจำ)  034242118102</t>
  </si>
  <si>
    <t xml:space="preserve">         สินทรัพย์ไม่หมุนเวียนอื่น</t>
  </si>
  <si>
    <t xml:space="preserve">           เงินขาดบัญชี</t>
  </si>
  <si>
    <t>(ลงชื่อ).............................              (ลงชื่อ)....................................         (ลงชื่อ).............................      (ลงชื่อ).............................</t>
  </si>
  <si>
    <t xml:space="preserve"> (นางสาวณัฏฐาพัชร์ สุบุตรรักษ์)      (นางสาวพัฒน์นรี  อภิรมย์วารี)          (นางปัทมาพร  สุขาบูรณ์)      (นายสมชาย  ภู่ทอง)</t>
  </si>
  <si>
    <t xml:space="preserve">     นักวิชาการเงินและบัญชี               ผู้อำนวยการกองคลัง                    ปลัด อบต.บ้านใหม่           นายก อบต.บ้านใหม่</t>
  </si>
  <si>
    <t>เงินรับฝาก-ค่าขายแบบโครงการไทยเข้มแข็ง</t>
  </si>
  <si>
    <t>เงินรับฝาก-เงินสำรองจ่ายค่ารักษาพยาบาล(สปสช)</t>
  </si>
  <si>
    <t>ที่ดินและสิ่งก่อสร้าง</t>
  </si>
  <si>
    <t>ลำดับที่</t>
  </si>
  <si>
    <t>ประเภทรายจ่าย</t>
  </si>
  <si>
    <t>จำนวนเงินที่กันเงิน</t>
  </si>
  <si>
    <t>การเกษตร</t>
  </si>
  <si>
    <t>อนุรักษ์แหล่งน้ำ</t>
  </si>
  <si>
    <t>และป่าไม้</t>
  </si>
  <si>
    <t>รักษาความสงบ</t>
  </si>
  <si>
    <t>ป้องกันภัยฝ่าย</t>
  </si>
  <si>
    <t>ภายใน</t>
  </si>
  <si>
    <t>เคหะและชุมชน</t>
  </si>
  <si>
    <t>บำบัดน้ำเสีย</t>
  </si>
  <si>
    <t>ค่าบำรุงรักษาและปรับปรุง</t>
  </si>
  <si>
    <t>อุตสาหกรรม</t>
  </si>
  <si>
    <t>ไฟฟ้าถนน</t>
  </si>
  <si>
    <t>บริหารงานทั่วไป</t>
  </si>
  <si>
    <t>บริหารทั่วไป</t>
  </si>
  <si>
    <t>องค์การบริหารส่วนตำบลบ้านใหม่</t>
  </si>
  <si>
    <t>กระทบยอดเงินอุดหนุนทั่วไประบุวัตถุประสงค์-เบี้ยยังชีพผู้สูงอายุ</t>
  </si>
  <si>
    <t>ตรง</t>
  </si>
  <si>
    <t>กระทบยอดเงินอุดหนุนทั่วไประบุวัตถุประสงค์-เบี้ยยังชีพผู้พิการ</t>
  </si>
  <si>
    <t>กระทบยอดเงินอุดหนุนทั่วไประบุวัตถุประสงค์-ศูนย์พัฒนาเด็กเล็ก</t>
  </si>
  <si>
    <t xml:space="preserve">  - เงินเดือนและค่าตอบแทนผู้ดูแลเด็ก</t>
  </si>
  <si>
    <t xml:space="preserve">  - เงินช่วยเหลือการศึกษาบุตร</t>
  </si>
  <si>
    <t xml:space="preserve">  - วัสดุการศึกษา</t>
  </si>
  <si>
    <t xml:space="preserve">  - ประกันสังคม</t>
  </si>
  <si>
    <t xml:space="preserve">        คงเหลือรอส่งคืนจังหวัด</t>
  </si>
  <si>
    <t>หมายเหตุ 3 เงินสดและเงินฝากธนาคาร</t>
  </si>
  <si>
    <t>เงินฝากธนาคาร กรุงไทย ประเภทออมทรัพย์</t>
  </si>
  <si>
    <t>เงินฝากธนาคาร เพื่อการเกษตรและสหกรณ์</t>
  </si>
  <si>
    <t>ประเภทประจำ</t>
  </si>
  <si>
    <t>ประเภทออมทรัพย์</t>
  </si>
  <si>
    <t>เลขที่ 734-1-42750-7</t>
  </si>
  <si>
    <t>เลขที่ 30424411810-2</t>
  </si>
  <si>
    <t>เลขที่ 01424213598-8</t>
  </si>
  <si>
    <t>เลขที่ 01424217138-4</t>
  </si>
  <si>
    <t>เลขที่ 01424217582-5</t>
  </si>
  <si>
    <t>หมายเหตุ 4 ลูกหนี้ค่าภาษี</t>
  </si>
  <si>
    <t>รายงานรายรับ-จ่ายตามงบประมาณ  ประจำปี  2559</t>
  </si>
  <si>
    <t>ตั้งแต่วันที่  1  ตุลาคม  2558 ถึง  วันที่  30  กันยายน  2559</t>
  </si>
  <si>
    <t>สำหรับปี สิ้นสุดวันที่ 30 กันยายน 2559</t>
  </si>
  <si>
    <t xml:space="preserve">       ณ วันที่  30  กันยายน  2559   </t>
  </si>
  <si>
    <t xml:space="preserve"> ณ วันที่   30  กันยายน   2559</t>
  </si>
  <si>
    <t>ประกันสังคม</t>
  </si>
  <si>
    <t>สำหรับปี สิ้นสุดวันที่  30  กันยายน    2559</t>
  </si>
  <si>
    <t>เงินสะสม 1 ตุลาคม 2558</t>
  </si>
  <si>
    <t>ณ วันที่ 30 กันยายน 2559</t>
  </si>
  <si>
    <t>รับปี 2559</t>
  </si>
  <si>
    <t>จ่ายปี 2559</t>
  </si>
  <si>
    <t>ปี 2559 เหลือจ่าย</t>
  </si>
  <si>
    <t>หมายเหตุ 5 เงินขาดบัญชี</t>
  </si>
  <si>
    <t>เงินค่าน้ำประปา</t>
  </si>
  <si>
    <t>สำหรับปี สิ้นสุดวันที่  30  กันยายน  2559</t>
  </si>
  <si>
    <t>ค่าจ้างเหมาขุดเจาะบ่อบาดาลบริเวณบ้านนายสมควร จงมีสุข หมู่ที 4</t>
  </si>
  <si>
    <r>
      <t xml:space="preserve">ขนาด </t>
    </r>
    <r>
      <rPr>
        <sz val="16"/>
        <rFont val="Calibri"/>
        <family val="2"/>
      </rPr>
      <t>Ø</t>
    </r>
    <r>
      <rPr>
        <sz val="16"/>
        <rFont val="TH SarabunPSK"/>
        <family val="2"/>
      </rPr>
      <t xml:space="preserve"> 6 นิ้ว (ท่อเหล็ก ASTM มอก.277-2532 ประเภท4) ความลึกไม่</t>
    </r>
  </si>
  <si>
    <t>น้อยกว่า 300 เมตร หรือจนกว่าจะได้น้ำดี พร้อมติดตั้งเครื่องสูบน้ำ</t>
  </si>
  <si>
    <t>ค่าก่อสร้างหอถังประปาพร้อมจาะบ่อบาดาล บริเวณที่ดินคุณวาสนา</t>
  </si>
  <si>
    <t>อนุตธโต หมู่ที่ 3 ก่อสร้างหอถังทรงเชมเปญ จุไม่น้อยกว่า 50 ลบ.ม.</t>
  </si>
  <si>
    <t>พร้อมขุดเจาะบ่อบาดาล ขนาด Ø 6 นิ้ว</t>
  </si>
  <si>
    <t>เปลี่ยนท่อเมนประปา หมู่ที่ 2,3,4 ขนาด Ø 3 นิ้ว ยาวรวม 1,277 เมตร</t>
  </si>
  <si>
    <t>ขนาด Ø 2 นิ้ว ความยาว 3,900 เมตร</t>
  </si>
  <si>
    <t>งบประมาณ</t>
  </si>
  <si>
    <t>ค่าก่อสร้างรางระบายน้ำหมู่ที่ 2 เริ่มจากศูนย์อปพร.</t>
  </si>
  <si>
    <t xml:space="preserve">ถึงบริเวณบ้านนายสมบัติ  บุญประคอง ความยาว </t>
  </si>
  <si>
    <t>375 เมตร พร้อมป้ายประชาสัมพันธ์</t>
  </si>
  <si>
    <t>การโยธา</t>
  </si>
  <si>
    <t>ก่อสร้างโครงสร้าง</t>
  </si>
  <si>
    <t>พื้นฐาน</t>
  </si>
  <si>
    <t>ก่อสร้างถนน คลส.หมู่ที่ 2 เริ่มจากถนนบ้านใหม่</t>
  </si>
  <si>
    <t>ซอย 2 ถึงที่ดินนายซิ่วหลิม  แซ่โก ระยะทางยาว</t>
  </si>
  <si>
    <t xml:space="preserve">136000 เมตร คสล.กว้าง 5.00 เมตรหนา 0.15 </t>
  </si>
  <si>
    <t>เมตรหรือมีพื้นที่นรวม 680.00 ตารางเมตรพร้อม</t>
  </si>
  <si>
    <t>ป้ายประชาสัมพันธ์</t>
  </si>
  <si>
    <t>ก่อสร้างถนน คลส.หมู่ที่ 2 เริ่มจากถนนบ้านเก่า</t>
  </si>
  <si>
    <t>ซอย 6/2 ถึงบ้านพ.อ.อ.สมชาย  บุญประคอง</t>
  </si>
  <si>
    <t>ขนาดกว้าง 5.00 เมตรยาว 102.00 เมตร คสล</t>
  </si>
  <si>
    <t>หนา 0.15 เมตรหรือมีพื้นที่รวม 510.00 ตร.ม.</t>
  </si>
  <si>
    <t xml:space="preserve">ค่าก่อสร้างยกระดับถนน คสล.บ้านใหม่ ซอย 10 </t>
  </si>
  <si>
    <t>หมู่ที่ 2 เริ่มจากห้องแถวแสงจันทร์ แสงตะวัน ถึง</t>
  </si>
  <si>
    <t>ทางโค้งบริเวณบ้านนายสันติ  ภู่ทอง คสล.กว้าง</t>
  </si>
  <si>
    <t>5.00 เมตร ยาว 253.00 เมตร หนา 0.20 เมตร</t>
  </si>
  <si>
    <t>หรือมีพื้นที่รวม 1,265.00 ตร.ม. พร้อมป้ายฯ</t>
  </si>
  <si>
    <t xml:space="preserve">ค่าก่อสร้างกำแพงกันดิน คสล.หมู่ที่ 2 เริ่มจากบ้าน </t>
  </si>
  <si>
    <t>พ.ออ.สถาพร  เฮ้งเจริญถึงบ้านนางสำราญ เฮ้งเจริญ</t>
  </si>
  <si>
    <t>ระยะทาง 45 เมตร พร้อมป้ายประชาสัมพันธ์</t>
  </si>
  <si>
    <t>ค่าจ้างเหมาขุดลอกดินเลนโคลน ตะกอน ทราย</t>
  </si>
  <si>
    <t xml:space="preserve">พร้อมกำจัดวัชพืชและสิ่งกีดขวางทางน้ำ จำนวน </t>
  </si>
  <si>
    <t>6 คลอง ตามรายละเอียดฯ</t>
  </si>
  <si>
    <t xml:space="preserve">ค่าปรับปรุงและตกแต่งภายในห้องประชุม </t>
  </si>
  <si>
    <t>พลเรือนและระงับ</t>
  </si>
  <si>
    <t>อัคคีภัย</t>
  </si>
  <si>
    <t>ครุภัณฑ์ไฟฟ้าและวิทยุ</t>
  </si>
  <si>
    <t>ค่าจัดซื้อครุภัณฑ์เครื่องรับ-ส่งวิทยุพร้อมติดตั้งเสา</t>
  </si>
  <si>
    <t>รับ-ส่งสัญญาณ จำนวน 3  รายการ</t>
  </si>
  <si>
    <t>ค่าตอบแทน</t>
  </si>
  <si>
    <t>ค่าตอบแทนผู้ปฏิบัติราชการ</t>
  </si>
  <si>
    <t>อันเป็นประโยชนแก่ อปท.</t>
  </si>
  <si>
    <t>เงินประโยชน์ตอบแทนอื่นสำหรับพนักงานส่วนตำบล</t>
  </si>
  <si>
    <t>และพนักงานจ้างเป็นกรณีพิเศษ(เงินรางวัลประจำปี)</t>
  </si>
  <si>
    <t>บริหารเกี่ยวกับ</t>
  </si>
  <si>
    <t xml:space="preserve">ค่าจัดซื้อเครื่องพิมพ์สำหรับพิมพ์ชนิดฉีดหมึก/ชนิด </t>
  </si>
  <si>
    <t>LED สีแบบ Network</t>
  </si>
  <si>
    <t>เกษตร</t>
  </si>
  <si>
    <t>ค่าก่อสร้างกำแพงกันดิน คสล.ริมถนนคลองสวนผัก</t>
  </si>
  <si>
    <t xml:space="preserve">ซอย 1 บริเวณบ้านผู้ใหญ่สมพร เอี๊ยวเจริญจำนวน </t>
  </si>
  <si>
    <t>2 จุดยาว 30 และที่นายสำรวย จันเหรียญสุขจำนวน</t>
  </si>
  <si>
    <t>1 จุด ความยาว 8 เมตร สวนผักซอย 1 หมู่ที่ 4</t>
  </si>
  <si>
    <t>ค่าขยายถนน คสล.สายบ้านใหม่ ซอย 2 บริเวณบ้าน</t>
  </si>
  <si>
    <t>นางเกสร ใจรักษา หมู่ที่ 2 ขยายถนน คสล.กว้าง</t>
  </si>
  <si>
    <t xml:space="preserve">เฉลี่ย 0.70 เมตร ยาว 30 เมตร หนา 0.20 เมตร </t>
  </si>
  <si>
    <t>ค่าวางท่อระบายน้ำถนนบางประแดงซอย 6 หมู่ที่ 3</t>
  </si>
  <si>
    <t>เริ่มจากหอพักอนงค์อพาร์ทเม้นท์ถึงหน้าโรงงาน</t>
  </si>
  <si>
    <r>
      <t>อภิมงคลวางท่อ คสล.</t>
    </r>
    <r>
      <rPr>
        <sz val="16"/>
        <color indexed="8"/>
        <rFont val="Calibri"/>
        <family val="2"/>
      </rPr>
      <t>Ø</t>
    </r>
    <r>
      <rPr>
        <sz val="16"/>
        <color indexed="8"/>
        <rFont val="TH SarabunIT๙"/>
        <family val="2"/>
      </rPr>
      <t>0.60 (มอก.ชั้น 3) ความ</t>
    </r>
  </si>
  <si>
    <t>ยาว 180 เมตร</t>
  </si>
  <si>
    <t>งานแสดงผลการดำเนินงานจ่ายจากเงินรายรับ</t>
  </si>
  <si>
    <t>งบกลาง</t>
  </si>
  <si>
    <t>การรักษาความสงบภายใน</t>
  </si>
  <si>
    <t>การศึกษา</t>
  </si>
  <si>
    <t>สาธารณสุข</t>
  </si>
  <si>
    <t>สังคมสงเคราะห์</t>
  </si>
  <si>
    <t>สร้างความเข็มแข็งของชุมชน</t>
  </si>
  <si>
    <t>การศาสนา วัฒนธรรม และนันทนาการ</t>
  </si>
  <si>
    <t>แผนงานอุตสาหกรรมและการโยธา</t>
  </si>
  <si>
    <t>แผนงานการเกษตร</t>
  </si>
  <si>
    <t>แผนงานพาณิชย์</t>
  </si>
  <si>
    <t>รายจ่าย</t>
  </si>
  <si>
    <t xml:space="preserve">         เงินเดือนฝ่ายการเมือง</t>
  </si>
  <si>
    <t xml:space="preserve">         เงินเดือนฝ่ายประจำ</t>
  </si>
  <si>
    <t xml:space="preserve">         เงินเดือน (ท)</t>
  </si>
  <si>
    <t xml:space="preserve">         ค่าตอบแทน (ท)</t>
  </si>
  <si>
    <t xml:space="preserve">         ค่าวัสดุ (ท)</t>
  </si>
  <si>
    <t xml:space="preserve">         รายจ่ายอิ่น</t>
  </si>
  <si>
    <t xml:space="preserve">         งบกลาง (ท)</t>
  </si>
  <si>
    <t xml:space="preserve">         ค่าครุภัณฑ์ (หมายเหตุ 1)</t>
  </si>
  <si>
    <t xml:space="preserve">         ค่าที่ดินและสิ่งก่อสร้าง (หมายเหตุ 2)</t>
  </si>
  <si>
    <t>รวมรายจ่าย</t>
  </si>
  <si>
    <t>รายรับ</t>
  </si>
  <si>
    <t xml:space="preserve">         ภาษีอากร</t>
  </si>
  <si>
    <t xml:space="preserve">         ค่าธรรมเนียมค่าปรับและใบอนุญาต</t>
  </si>
  <si>
    <t xml:space="preserve">         รายได้จากทรัพย์สิน</t>
  </si>
  <si>
    <t xml:space="preserve">         รายได้เบ็ดเตล็ด</t>
  </si>
  <si>
    <t xml:space="preserve">         รายได้จากทุน</t>
  </si>
  <si>
    <t xml:space="preserve">         รัฐบาลจัดสรรให้</t>
  </si>
  <si>
    <t xml:space="preserve">         เงินอุดหนุนทั่วไป</t>
  </si>
  <si>
    <t xml:space="preserve">         เงินอุดหนุนทั่วไประบุวัตถุประสงค์</t>
  </si>
  <si>
    <t xml:space="preserve">         เงินอุดหนุนเฉพาะกิจ</t>
  </si>
  <si>
    <t>รวมรายรับ</t>
  </si>
  <si>
    <t>รายรับ สูง กว่าหรือ (ต่ำกว่า) รายจ่าย</t>
  </si>
  <si>
    <t>ตั้งแต่วันที่ 1 ตุลาคม 2558 ถึงวันที่ 30 กันยายน 2559</t>
  </si>
  <si>
    <t xml:space="preserve">         รายได้จากสาธารณูปโภคฯ</t>
  </si>
  <si>
    <t>รับปี 59</t>
  </si>
  <si>
    <t>จ่ายปี 59</t>
  </si>
  <si>
    <t>รับเงินศูนย์เด็กเล็ก ปี 59</t>
  </si>
  <si>
    <t>เงินสะสม  30  กันยายน 2559   ประกอบด้วย</t>
  </si>
  <si>
    <t xml:space="preserve">           ลูกหนี้เงินขาดบัญชี</t>
  </si>
  <si>
    <t xml:space="preserve">           รวมสินทรัพย์หมุนเวียน</t>
  </si>
  <si>
    <t xml:space="preserve">           รวมสินทรัพย์ไม่หมุนเวียนอื่น</t>
  </si>
  <si>
    <t xml:space="preserve">             รวมเงินสะสม</t>
  </si>
  <si>
    <t>ลูกหนี้อื่นๆ-กรณีเงินขาดบัญชีรับสภาพหนี้</t>
  </si>
  <si>
    <t xml:space="preserve">    รอส่งใช้เงินยืมสะสม</t>
  </si>
  <si>
    <t>จ่ายเงินศูนย์พัฒนาเด็กเล็กปี 59 ประกอบด้วย</t>
  </si>
  <si>
    <t xml:space="preserve">         เงินเดือน (ฝ่ายการเมือง)</t>
  </si>
  <si>
    <t xml:space="preserve">         ลูกหนี้เงินยืมสะสม (หมายเหตุ   )</t>
  </si>
  <si>
    <t>หมายเหตุ 9 ลูกหนี้ไม่หมุนเวียนอื่น</t>
  </si>
  <si>
    <r>
      <rPr>
        <b/>
        <u/>
        <sz val="16"/>
        <rFont val="TH SarabunPSK"/>
        <family val="2"/>
      </rPr>
      <t>หัก</t>
    </r>
    <r>
      <rPr>
        <sz val="16"/>
        <rFont val="TH SarabunPSK"/>
        <family val="2"/>
      </rPr>
      <t xml:space="preserve"> 25% ของรายรับสูงกว่ารายจ่ายจริง ปี 2559</t>
    </r>
  </si>
  <si>
    <t>เงินสะสม 30 กันยายน 2559</t>
  </si>
  <si>
    <t>1. ลูกหนี้ค่าภาษีโรงเรือนและที่ดิน</t>
  </si>
  <si>
    <t>2. ลูกหนี้ค่าภาษีบำรุงท้องที่</t>
  </si>
  <si>
    <t>3. ลูกหนี้เงินขาดบัญชี</t>
  </si>
  <si>
    <t>4. เงินขาดบัญชี</t>
  </si>
  <si>
    <t xml:space="preserve">           ลูกหนี้เงินยืมสะสม</t>
  </si>
  <si>
    <t>รับคืนเงินโบนัสเบิกเกิน</t>
  </si>
  <si>
    <t>รับคืนเงินสนับสนุนศูนย์ข้อมูลข่าวสาร</t>
  </si>
  <si>
    <t>เงินรับฝาก-เงินประกันสังคม</t>
  </si>
  <si>
    <t>รับคืนเงินขาดบัญชี</t>
  </si>
  <si>
    <t xml:space="preserve">             เงินรับฝากรอส่งคืนจังหวัด</t>
  </si>
  <si>
    <t>เงินรับฝากรอส่งคืนจังหวัด-เงินอุดหนุนเฉพาะกิจ</t>
  </si>
  <si>
    <t>รับคืน(ส่วนต่างค่าใช้จ่าย 5%และส่วนลด6% ปี 58</t>
  </si>
  <si>
    <t>ตั้งลูกหนี้เป็นรายได้ค้างรับ  ปี 58</t>
  </si>
  <si>
    <t>ตั้งลูกหนี้เป็นรายได้ค้างรับ  ปี 59</t>
  </si>
  <si>
    <r>
      <t xml:space="preserve">จะเบิกจ่ายในปีงบประมาณต่อไป </t>
    </r>
    <r>
      <rPr>
        <b/>
        <sz val="16"/>
        <rFont val="TH SarabunPSK"/>
        <family val="2"/>
      </rPr>
      <t>ตามรายละเอียดแนบท้าย หมายเหตุ 16 เงินสะสม</t>
    </r>
  </si>
  <si>
    <r>
      <t xml:space="preserve">ทั้งนี้ในปีงบประมาณ 2559 ได้รับอนุมัติให้จ่ายเงินสะสมที่อยู่ระหว่างดำเนินการจำนวน </t>
    </r>
    <r>
      <rPr>
        <b/>
        <sz val="16"/>
        <rFont val="TH SarabunPSK"/>
        <family val="2"/>
      </rPr>
      <t xml:space="preserve"> 2,958,800.- </t>
    </r>
    <r>
      <rPr>
        <sz val="16"/>
        <rFont val="TH SarabunPSK"/>
        <family val="2"/>
      </rPr>
      <t xml:space="preserve"> บาท</t>
    </r>
  </si>
  <si>
    <t>หมายเหตุ 17 เงินทุนสำรองเงินสะสม</t>
  </si>
  <si>
    <t>เงินทุนสำรองเงินสะสม 1 ตุลาคม 2559</t>
  </si>
  <si>
    <t>เงินทุนสำรองเงินสะสม 30 กันยายน 2559</t>
  </si>
  <si>
    <r>
      <rPr>
        <b/>
        <u/>
        <sz val="16"/>
        <rFont val="Cordia New"/>
        <family val="2"/>
      </rPr>
      <t>บวก</t>
    </r>
    <r>
      <rPr>
        <sz val="16"/>
        <rFont val="Cordia New"/>
        <family val="2"/>
      </rPr>
      <t xml:space="preserve"> 25%  ของรายรับจริงสูงกว่ารายจ่ายจริง</t>
    </r>
  </si>
  <si>
    <t>(ลงชื่อ)..................................          (ลงชื่อ)..................................     (ลงชื่อ)...................................    (ลงชื่อ)...................................</t>
  </si>
  <si>
    <t xml:space="preserve">  (นางสาวณัฏฐาพัชร์  สุบุตรรักษ์)  (นางสาวพัฒน์นรี  อภิรมย์วารี)    (นางปัทมาพร  สุขาบูรณ์)        ( นายสมชาย  ภู่ทอง)</t>
  </si>
  <si>
    <t xml:space="preserve">      นักวิชาการเงินและบัญชีฯ             ผู้อำนวยการกองคลัง               ปลัดอบต.บ้านใหม่            นายก อบต.บ้านใหม่</t>
  </si>
  <si>
    <t xml:space="preserve">                    เงินอุดหนุนทั่วไประบุวัตถุประสงค์-เบี้ยยังชีพผู้สูงอายุ</t>
  </si>
  <si>
    <t xml:space="preserve">                    เงินอุดหนุนทั่วไประบุวัตถุประสงค์-ศูนย์พัฒนาเด็กเล็ก ปี59</t>
  </si>
  <si>
    <t xml:space="preserve">                    เงินอุดหนุนทั่วไประบุวัตถุประสงค์-ศูนย์พัฒนาเด็กเล็ก ปี58</t>
  </si>
  <si>
    <t>(ลงชื่อ).............................      (ลงชื่อ)....................................       (ลงชื่อ).....................................     (ลงชื่อ)....................................</t>
  </si>
  <si>
    <t xml:space="preserve"> (นางสาวณัฏฐาพัชร์ สุบุตรรักษ์)   (นางสาวพัฒน์นรี  อภิรมย์วารี)      (นางปัทมาพร  สุขาบูรณ์)            (นายสมชาย     ภู่ทอง)</t>
  </si>
  <si>
    <t xml:space="preserve">     นักวิชาการเงินและบัญชี             ผู้อำนวยการกองคลัง                ปลัด อบต.บ้านใหม่                  นายก อบต.บ้านใหม่</t>
  </si>
  <si>
    <t xml:space="preserve">หมายเหตุ 12  เงินรับฝาก- รอส่งคืนจังหวัด </t>
  </si>
  <si>
    <t>สำหรับปีสิ้นสุดวันที่ 30 กันยายน 2559</t>
  </si>
  <si>
    <t>ข้อมูลทั่วไป</t>
  </si>
  <si>
    <t xml:space="preserve">องค์การบริหารส่วนตำบลบ้านใหม่ ตั้งอยู่ห่างจากที่ทำการอำเภอสามพราน  ประมาณ 9 กิโลเมตร </t>
  </si>
  <si>
    <t>มีเนื้อที่ประมาณ 3,212  ไร่ หรือประมาณ 5.15 ตารางกิโลเมตร ประกอบไปด้วยหมู่บ้านจำนวน 3 หมู่บ้าน</t>
  </si>
  <si>
    <t>หมายเหตุ  สรุปนโยบายการบัญชีที่สำคัญ</t>
  </si>
  <si>
    <t>หลักเกณฑ์ในการจัดทำงบแสงฐานะการเงิน</t>
  </si>
  <si>
    <t>การบันทึกบัญชีเพื่อจัดทำงบแสดงฐานะการเงินเป็นไปตามเกณฑ์ เงินสดและเกณฑ์คงค้าง</t>
  </si>
  <si>
    <t>ตามประกาศกระทรวงมหาดไทย เรื่อง หลักเกณฑ์และวิธีการปฏิบัติการบันทึกบัญชี การจัดทำทะเบียน และรายงาน</t>
  </si>
  <si>
    <t>การเงินขององค์กรปกครองส่วนท้องถิ่น เมื่อวันที่ 20 มีนาคม พ.ศ. 2558 และหนังสือสั่งการที่เกี่ยวข้อง</t>
  </si>
  <si>
    <t xml:space="preserve">จำนวนประชากร 4,292  คน (ข้อมูล ณ เดือนตุลาคม 2559) </t>
  </si>
  <si>
    <t xml:space="preserve">           นักวิชาการเงินและบัญชีฯ             ผู้อำนวยการกองคลัง                  ปลัด อบต.บ้านใหม่          นายก อบต.บ้านใหม่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</si>
</sst>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00"/>
    <numFmt numFmtId="167" formatCode="0000"/>
    <numFmt numFmtId="168" formatCode="dd\ \ ดดด\ \ yy"/>
    <numFmt numFmtId="169" formatCode="d\ \ mmm\ yy"/>
  </numFmts>
  <fonts count="65">
    <font>
      <sz val="14"/>
      <name val="Cordia New"/>
      <charset val="222"/>
    </font>
    <font>
      <sz val="14"/>
      <name val="Cordia New"/>
      <family val="2"/>
    </font>
    <font>
      <sz val="15"/>
      <name val="Browallia New"/>
      <family val="2"/>
    </font>
    <font>
      <sz val="14"/>
      <name val="Browallia New"/>
      <family val="2"/>
    </font>
    <font>
      <sz val="14"/>
      <color indexed="8"/>
      <name val="Browallia New"/>
      <family val="2"/>
    </font>
    <font>
      <sz val="13"/>
      <name val="Browallia New"/>
      <family val="2"/>
    </font>
    <font>
      <sz val="12"/>
      <name val="Browallia New"/>
      <family val="2"/>
    </font>
    <font>
      <b/>
      <sz val="12"/>
      <name val="Browallia New"/>
      <family val="2"/>
    </font>
    <font>
      <i/>
      <sz val="13"/>
      <name val="Browallia New"/>
      <family val="2"/>
    </font>
    <font>
      <i/>
      <sz val="12"/>
      <name val="Browallia New"/>
      <family val="2"/>
    </font>
    <font>
      <b/>
      <sz val="16"/>
      <name val="Browallia New"/>
      <family val="2"/>
    </font>
    <font>
      <sz val="8"/>
      <name val="Cordia New"/>
      <family val="2"/>
    </font>
    <font>
      <sz val="16"/>
      <name val="Browallia New"/>
      <family val="2"/>
    </font>
    <font>
      <sz val="14"/>
      <name val="Cordia New"/>
      <family val="2"/>
    </font>
    <font>
      <b/>
      <sz val="16"/>
      <name val="Cordia New"/>
      <family val="2"/>
    </font>
    <font>
      <sz val="14"/>
      <color indexed="8"/>
      <name val="Cordia New"/>
      <family val="2"/>
    </font>
    <font>
      <sz val="16"/>
      <name val="Angsana New"/>
      <family val="1"/>
    </font>
    <font>
      <b/>
      <sz val="14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  <font>
      <sz val="16"/>
      <color indexed="8"/>
      <name val="TH SarabunPSK"/>
      <family val="2"/>
    </font>
    <font>
      <b/>
      <i/>
      <sz val="16"/>
      <name val="TH SarabunPSK"/>
      <family val="2"/>
    </font>
    <font>
      <sz val="11"/>
      <name val="TH SarabunPSK"/>
      <family val="2"/>
    </font>
    <font>
      <b/>
      <sz val="18"/>
      <color indexed="8"/>
      <name val="TH SarabunPSK"/>
      <family val="2"/>
    </font>
    <font>
      <sz val="18"/>
      <color indexed="8"/>
      <name val="Cordia New"/>
      <family val="2"/>
    </font>
    <font>
      <sz val="18"/>
      <color indexed="8"/>
      <name val="Angsana New"/>
      <family val="1"/>
    </font>
    <font>
      <sz val="14"/>
      <color indexed="8"/>
      <name val="Angsana New"/>
      <family val="1"/>
    </font>
    <font>
      <sz val="16"/>
      <color indexed="8"/>
      <name val="Angsana New"/>
      <family val="1"/>
    </font>
    <font>
      <sz val="16"/>
      <color indexed="8"/>
      <name val="TH SarabunIT๙"/>
      <family val="2"/>
    </font>
    <font>
      <sz val="15"/>
      <name val="Cordia New"/>
      <family val="2"/>
      <charset val="222"/>
    </font>
    <font>
      <sz val="15"/>
      <color indexed="8"/>
      <name val="TH SarabunPSK"/>
      <family val="2"/>
    </font>
    <font>
      <b/>
      <sz val="15"/>
      <color indexed="8"/>
      <name val="TH SarabunPSK"/>
      <family val="2"/>
    </font>
    <font>
      <sz val="15"/>
      <name val="FreesiaUPC"/>
      <family val="2"/>
    </font>
    <font>
      <b/>
      <u/>
      <sz val="16"/>
      <name val="TH SarabunPSK"/>
      <family val="2"/>
    </font>
    <font>
      <u val="singleAccounting"/>
      <sz val="16"/>
      <name val="TH SarabunPSK"/>
      <family val="2"/>
    </font>
    <font>
      <b/>
      <sz val="18"/>
      <name val="TH SarabunPSK"/>
      <family val="2"/>
    </font>
    <font>
      <sz val="15"/>
      <color rgb="FF7030A0"/>
      <name val="Angsana New"/>
      <family val="1"/>
    </font>
    <font>
      <sz val="15"/>
      <color rgb="FF7030A0"/>
      <name val="Cordia New"/>
      <family val="2"/>
    </font>
    <font>
      <b/>
      <sz val="15"/>
      <color rgb="FF7030A0"/>
      <name val="Angsana New"/>
      <family val="1"/>
    </font>
    <font>
      <sz val="16"/>
      <color rgb="FF7030A0"/>
      <name val="Angsana New"/>
      <family val="1"/>
    </font>
    <font>
      <sz val="16"/>
      <color theme="0"/>
      <name val="TH SarabunPSK"/>
      <family val="2"/>
    </font>
    <font>
      <u val="singleAccounting"/>
      <sz val="16"/>
      <color theme="0"/>
      <name val="TH SarabunPSK"/>
      <family val="2"/>
    </font>
    <font>
      <b/>
      <sz val="16"/>
      <color indexed="8"/>
      <name val="TH SarabunIT๙"/>
      <family val="2"/>
    </font>
    <font>
      <sz val="16"/>
      <name val="TH SarabunIT๙"/>
      <family val="2"/>
    </font>
    <font>
      <b/>
      <u val="doubleAccounting"/>
      <sz val="14"/>
      <name val="TH SarabunPSK"/>
      <family val="2"/>
    </font>
    <font>
      <sz val="16"/>
      <name val="Cordia New"/>
      <family val="2"/>
    </font>
    <font>
      <sz val="16"/>
      <name val="Angsana News"/>
      <family val="1"/>
    </font>
    <font>
      <b/>
      <sz val="16"/>
      <name val="Angsana News"/>
      <family val="1"/>
    </font>
    <font>
      <sz val="16"/>
      <name val="Calibri"/>
      <family val="2"/>
    </font>
    <font>
      <sz val="16"/>
      <color indexed="8"/>
      <name val="Calibri"/>
      <family val="2"/>
    </font>
    <font>
      <b/>
      <sz val="11"/>
      <color theme="1"/>
      <name val="Angsana News"/>
      <family val="1"/>
    </font>
    <font>
      <sz val="11"/>
      <color theme="1"/>
      <name val="Angsana News"/>
      <family val="1"/>
    </font>
    <font>
      <b/>
      <u/>
      <sz val="11"/>
      <color theme="1"/>
      <name val="Angsana News"/>
      <family val="1"/>
    </font>
    <font>
      <b/>
      <sz val="14"/>
      <name val="Cordia New"/>
      <family val="2"/>
    </font>
    <font>
      <sz val="11"/>
      <name val="Angsana News"/>
      <family val="1"/>
    </font>
    <font>
      <b/>
      <u/>
      <sz val="16"/>
      <name val="Cordia New"/>
      <family val="2"/>
    </font>
    <font>
      <b/>
      <sz val="20"/>
      <name val="TH SarabunPSK"/>
      <family val="2"/>
    </font>
    <font>
      <b/>
      <sz val="16"/>
      <color theme="1"/>
      <name val="Angsana News"/>
      <family val="1"/>
    </font>
    <font>
      <b/>
      <u val="singleAccounting"/>
      <sz val="16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426">
    <xf numFmtId="0" fontId="0" fillId="0" borderId="0" xfId="0"/>
    <xf numFmtId="0" fontId="3" fillId="0" borderId="0" xfId="0" applyFont="1" applyBorder="1"/>
    <xf numFmtId="0" fontId="3" fillId="0" borderId="0" xfId="0" applyFont="1"/>
    <xf numFmtId="0" fontId="2" fillId="0" borderId="0" xfId="0" applyFont="1" applyBorder="1"/>
    <xf numFmtId="166" fontId="2" fillId="0" borderId="0" xfId="0" applyNumberFormat="1" applyFont="1" applyBorder="1"/>
    <xf numFmtId="0" fontId="5" fillId="0" borderId="0" xfId="0" applyFont="1"/>
    <xf numFmtId="0" fontId="8" fillId="0" borderId="0" xfId="0" applyFont="1"/>
    <xf numFmtId="0" fontId="10" fillId="0" borderId="0" xfId="0" applyFont="1"/>
    <xf numFmtId="0" fontId="3" fillId="0" borderId="0" xfId="0" quotePrefix="1" applyFont="1"/>
    <xf numFmtId="0" fontId="0" fillId="0" borderId="0" xfId="0" applyBorder="1"/>
    <xf numFmtId="164" fontId="12" fillId="0" borderId="0" xfId="1" applyFont="1" applyBorder="1"/>
    <xf numFmtId="0" fontId="0" fillId="0" borderId="1" xfId="0" applyBorder="1"/>
    <xf numFmtId="164" fontId="6" fillId="0" borderId="0" xfId="1" applyFont="1" applyBorder="1"/>
    <xf numFmtId="0" fontId="6" fillId="0" borderId="0" xfId="0" applyFont="1" applyBorder="1"/>
    <xf numFmtId="0" fontId="6" fillId="0" borderId="0" xfId="0" applyFont="1" applyFill="1" applyBorder="1"/>
    <xf numFmtId="164" fontId="6" fillId="0" borderId="0" xfId="1" applyFont="1" applyFill="1" applyBorder="1"/>
    <xf numFmtId="0" fontId="9" fillId="0" borderId="0" xfId="0" applyFont="1" applyBorder="1"/>
    <xf numFmtId="164" fontId="7" fillId="0" borderId="0" xfId="1" applyFont="1" applyBorder="1"/>
    <xf numFmtId="0" fontId="15" fillId="0" borderId="0" xfId="0" applyFont="1" applyBorder="1"/>
    <xf numFmtId="0" fontId="13" fillId="0" borderId="0" xfId="0" applyFont="1"/>
    <xf numFmtId="0" fontId="42" fillId="0" borderId="0" xfId="0" applyFont="1" applyAlignment="1">
      <alignment horizontal="center"/>
    </xf>
    <xf numFmtId="0" fontId="43" fillId="0" borderId="0" xfId="0" applyFont="1" applyBorder="1"/>
    <xf numFmtId="166" fontId="43" fillId="0" borderId="0" xfId="0" applyNumberFormat="1" applyFont="1" applyBorder="1"/>
    <xf numFmtId="0" fontId="44" fillId="0" borderId="0" xfId="0" applyFont="1" applyAlignment="1">
      <alignment horizontal="center"/>
    </xf>
    <xf numFmtId="0" fontId="42" fillId="0" borderId="0" xfId="0" applyFont="1"/>
    <xf numFmtId="164" fontId="44" fillId="0" borderId="0" xfId="0" applyNumberFormat="1" applyFont="1" applyBorder="1"/>
    <xf numFmtId="164" fontId="42" fillId="0" borderId="0" xfId="0" applyNumberFormat="1" applyFont="1" applyBorder="1"/>
    <xf numFmtId="164" fontId="16" fillId="0" borderId="0" xfId="1" applyFont="1" applyBorder="1" applyAlignment="1">
      <alignment horizontal="center"/>
    </xf>
    <xf numFmtId="0" fontId="19" fillId="0" borderId="0" xfId="0" applyFont="1"/>
    <xf numFmtId="0" fontId="19" fillId="0" borderId="0" xfId="0" applyFont="1" applyBorder="1"/>
    <xf numFmtId="0" fontId="21" fillId="0" borderId="0" xfId="0" applyFont="1"/>
    <xf numFmtId="0" fontId="19" fillId="0" borderId="0" xfId="0" applyFont="1" applyAlignment="1"/>
    <xf numFmtId="0" fontId="20" fillId="0" borderId="0" xfId="0" applyFont="1" applyBorder="1" applyAlignment="1"/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164" fontId="22" fillId="0" borderId="0" xfId="0" applyNumberFormat="1" applyFont="1" applyBorder="1"/>
    <xf numFmtId="0" fontId="24" fillId="0" borderId="0" xfId="0" applyFont="1" applyAlignment="1">
      <alignment horizontal="center"/>
    </xf>
    <xf numFmtId="0" fontId="22" fillId="0" borderId="0" xfId="0" applyFont="1"/>
    <xf numFmtId="0" fontId="25" fillId="0" borderId="0" xfId="0" applyFont="1" applyAlignment="1">
      <alignment horizontal="left"/>
    </xf>
    <xf numFmtId="164" fontId="22" fillId="0" borderId="0" xfId="0" applyNumberFormat="1" applyFont="1" applyBorder="1" applyAlignment="1"/>
    <xf numFmtId="0" fontId="17" fillId="0" borderId="0" xfId="0" applyFont="1"/>
    <xf numFmtId="0" fontId="27" fillId="0" borderId="2" xfId="0" applyFont="1" applyBorder="1"/>
    <xf numFmtId="0" fontId="27" fillId="0" borderId="0" xfId="0" applyFont="1" applyBorder="1"/>
    <xf numFmtId="164" fontId="18" fillId="0" borderId="1" xfId="1" applyFont="1" applyBorder="1"/>
    <xf numFmtId="164" fontId="18" fillId="0" borderId="3" xfId="1" applyFont="1" applyBorder="1"/>
    <xf numFmtId="164" fontId="18" fillId="0" borderId="4" xfId="1" applyFont="1" applyBorder="1"/>
    <xf numFmtId="0" fontId="18" fillId="0" borderId="2" xfId="0" applyFont="1" applyBorder="1"/>
    <xf numFmtId="0" fontId="18" fillId="0" borderId="0" xfId="0" applyFont="1" applyBorder="1"/>
    <xf numFmtId="164" fontId="18" fillId="0" borderId="0" xfId="1" applyFont="1" applyBorder="1"/>
    <xf numFmtId="0" fontId="18" fillId="0" borderId="0" xfId="0" applyFont="1"/>
    <xf numFmtId="0" fontId="24" fillId="0" borderId="0" xfId="0" applyFont="1" applyBorder="1"/>
    <xf numFmtId="166" fontId="24" fillId="0" borderId="0" xfId="0" applyNumberFormat="1" applyFont="1" applyBorder="1"/>
    <xf numFmtId="0" fontId="19" fillId="0" borderId="0" xfId="0" quotePrefix="1" applyFont="1"/>
    <xf numFmtId="164" fontId="19" fillId="0" borderId="0" xfId="1" applyFont="1" applyBorder="1"/>
    <xf numFmtId="164" fontId="19" fillId="0" borderId="0" xfId="0" applyNumberFormat="1" applyFont="1" applyBorder="1"/>
    <xf numFmtId="164" fontId="22" fillId="0" borderId="0" xfId="0" applyNumberFormat="1" applyFont="1" applyBorder="1" applyAlignment="1">
      <alignment horizontal="center"/>
    </xf>
    <xf numFmtId="164" fontId="19" fillId="0" borderId="0" xfId="1" applyFont="1" applyBorder="1" applyAlignment="1">
      <alignment horizontal="center"/>
    </xf>
    <xf numFmtId="164" fontId="19" fillId="0" borderId="0" xfId="1" applyFont="1"/>
    <xf numFmtId="0" fontId="28" fillId="0" borderId="0" xfId="0" applyFont="1"/>
    <xf numFmtId="0" fontId="19" fillId="0" borderId="6" xfId="0" applyFont="1" applyBorder="1" applyAlignment="1">
      <alignment horizontal="center"/>
    </xf>
    <xf numFmtId="0" fontId="19" fillId="0" borderId="0" xfId="0" applyFont="1" applyFill="1" applyBorder="1"/>
    <xf numFmtId="167" fontId="19" fillId="0" borderId="0" xfId="0" applyNumberFormat="1" applyFont="1" applyBorder="1" applyAlignment="1">
      <alignment horizontal="center"/>
    </xf>
    <xf numFmtId="164" fontId="19" fillId="0" borderId="0" xfId="1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/>
    <xf numFmtId="164" fontId="17" fillId="0" borderId="9" xfId="1" applyFont="1" applyBorder="1"/>
    <xf numFmtId="0" fontId="19" fillId="0" borderId="0" xfId="0" applyFont="1" applyBorder="1" applyAlignment="1">
      <alignment horizontal="center"/>
    </xf>
    <xf numFmtId="0" fontId="17" fillId="0" borderId="9" xfId="0" applyFont="1" applyBorder="1"/>
    <xf numFmtId="0" fontId="19" fillId="0" borderId="4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164" fontId="4" fillId="0" borderId="0" xfId="1" applyFont="1" applyBorder="1" applyAlignment="1">
      <alignment horizontal="center"/>
    </xf>
    <xf numFmtId="164" fontId="3" fillId="0" borderId="0" xfId="0" applyNumberFormat="1" applyFont="1"/>
    <xf numFmtId="0" fontId="30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2" fillId="0" borderId="0" xfId="0" applyFont="1" applyBorder="1"/>
    <xf numFmtId="0" fontId="33" fillId="0" borderId="0" xfId="0" applyFont="1" applyBorder="1" applyAlignment="1">
      <alignment horizontal="center"/>
    </xf>
    <xf numFmtId="0" fontId="33" fillId="0" borderId="0" xfId="0" applyFont="1" applyBorder="1" applyAlignment="1">
      <alignment horizontal="left"/>
    </xf>
    <xf numFmtId="166" fontId="33" fillId="0" borderId="0" xfId="0" applyNumberFormat="1" applyFont="1" applyBorder="1" applyAlignment="1">
      <alignment horizontal="center"/>
    </xf>
    <xf numFmtId="2" fontId="33" fillId="0" borderId="0" xfId="0" applyNumberFormat="1" applyFont="1" applyBorder="1" applyAlignment="1">
      <alignment horizontal="right"/>
    </xf>
    <xf numFmtId="0" fontId="33" fillId="0" borderId="0" xfId="0" applyFont="1" applyBorder="1"/>
    <xf numFmtId="0" fontId="33" fillId="0" borderId="0" xfId="0" applyFont="1" applyFill="1" applyBorder="1"/>
    <xf numFmtId="164" fontId="33" fillId="0" borderId="0" xfId="1" applyFont="1" applyBorder="1" applyAlignment="1">
      <alignment horizontal="center"/>
    </xf>
    <xf numFmtId="164" fontId="16" fillId="0" borderId="0" xfId="1" applyFont="1" applyBorder="1"/>
    <xf numFmtId="167" fontId="33" fillId="0" borderId="0" xfId="0" applyNumberFormat="1" applyFont="1" applyBorder="1" applyAlignment="1">
      <alignment horizontal="center"/>
    </xf>
    <xf numFmtId="164" fontId="45" fillId="0" borderId="0" xfId="1" applyFont="1" applyBorder="1" applyAlignment="1">
      <alignment horizontal="center"/>
    </xf>
    <xf numFmtId="166" fontId="33" fillId="0" borderId="0" xfId="0" quotePrefix="1" applyNumberFormat="1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6" fillId="0" borderId="0" xfId="0" applyFont="1" applyBorder="1" applyAlignment="1">
      <alignment horizontal="center"/>
    </xf>
    <xf numFmtId="0" fontId="21" fillId="0" borderId="0" xfId="0" applyFont="1" applyBorder="1"/>
    <xf numFmtId="0" fontId="23" fillId="0" borderId="0" xfId="0" applyFont="1" applyBorder="1"/>
    <xf numFmtId="0" fontId="21" fillId="0" borderId="10" xfId="0" applyFont="1" applyBorder="1"/>
    <xf numFmtId="0" fontId="1" fillId="0" borderId="0" xfId="2" applyBorder="1"/>
    <xf numFmtId="0" fontId="24" fillId="0" borderId="11" xfId="2" applyFont="1" applyBorder="1" applyAlignment="1">
      <alignment horizontal="center"/>
    </xf>
    <xf numFmtId="0" fontId="24" fillId="0" borderId="1" xfId="2" applyFont="1" applyBorder="1" applyAlignment="1">
      <alignment horizontal="center"/>
    </xf>
    <xf numFmtId="0" fontId="24" fillId="0" borderId="12" xfId="2" applyFont="1" applyBorder="1" applyAlignment="1">
      <alignment horizontal="center"/>
    </xf>
    <xf numFmtId="0" fontId="24" fillId="0" borderId="13" xfId="2" applyFont="1" applyBorder="1" applyAlignment="1">
      <alignment horizontal="center" shrinkToFit="1"/>
    </xf>
    <xf numFmtId="0" fontId="22" fillId="0" borderId="0" xfId="2" applyFont="1" applyBorder="1"/>
    <xf numFmtId="0" fontId="35" fillId="0" borderId="0" xfId="2" applyFont="1" applyBorder="1"/>
    <xf numFmtId="0" fontId="22" fillId="0" borderId="10" xfId="2" applyFont="1" applyBorder="1"/>
    <xf numFmtId="0" fontId="24" fillId="0" borderId="7" xfId="2" applyFont="1" applyBorder="1"/>
    <xf numFmtId="0" fontId="24" fillId="0" borderId="14" xfId="2" applyFont="1" applyBorder="1"/>
    <xf numFmtId="0" fontId="24" fillId="0" borderId="8" xfId="2" applyFont="1" applyBorder="1" applyAlignment="1">
      <alignment horizontal="center" shrinkToFit="1"/>
    </xf>
    <xf numFmtId="0" fontId="22" fillId="0" borderId="0" xfId="2" applyFont="1" applyBorder="1" applyAlignment="1">
      <alignment vertical="center"/>
    </xf>
    <xf numFmtId="164" fontId="36" fillId="0" borderId="4" xfId="1" applyNumberFormat="1" applyFont="1" applyBorder="1"/>
    <xf numFmtId="164" fontId="36" fillId="0" borderId="1" xfId="1" applyNumberFormat="1" applyFont="1" applyBorder="1"/>
    <xf numFmtId="164" fontId="36" fillId="0" borderId="13" xfId="1" applyNumberFormat="1" applyFont="1" applyBorder="1" applyAlignment="1">
      <alignment horizontal="center"/>
    </xf>
    <xf numFmtId="165" fontId="36" fillId="0" borderId="3" xfId="1" applyNumberFormat="1" applyFont="1" applyBorder="1" applyAlignment="1">
      <alignment horizontal="center"/>
    </xf>
    <xf numFmtId="164" fontId="36" fillId="0" borderId="4" xfId="1" applyFont="1" applyBorder="1"/>
    <xf numFmtId="164" fontId="36" fillId="0" borderId="3" xfId="1" applyNumberFormat="1" applyFont="1" applyBorder="1" applyAlignment="1">
      <alignment horizontal="center"/>
    </xf>
    <xf numFmtId="164" fontId="36" fillId="0" borderId="4" xfId="1" applyNumberFormat="1" applyFont="1" applyBorder="1" applyAlignment="1">
      <alignment horizontal="center"/>
    </xf>
    <xf numFmtId="164" fontId="36" fillId="0" borderId="7" xfId="1" applyNumberFormat="1" applyFont="1" applyBorder="1"/>
    <xf numFmtId="164" fontId="36" fillId="0" borderId="8" xfId="1" applyNumberFormat="1" applyFont="1" applyBorder="1" applyAlignment="1">
      <alignment horizontal="center"/>
    </xf>
    <xf numFmtId="164" fontId="36" fillId="0" borderId="7" xfId="1" applyFont="1" applyBorder="1"/>
    <xf numFmtId="164" fontId="36" fillId="0" borderId="6" xfId="1" applyNumberFormat="1" applyFont="1" applyBorder="1"/>
    <xf numFmtId="164" fontId="36" fillId="0" borderId="6" xfId="1" applyNumberFormat="1" applyFont="1" applyBorder="1" applyAlignment="1">
      <alignment horizontal="center"/>
    </xf>
    <xf numFmtId="164" fontId="36" fillId="0" borderId="6" xfId="1" applyFont="1" applyBorder="1"/>
    <xf numFmtId="164" fontId="36" fillId="0" borderId="0" xfId="1" applyNumberFormat="1" applyFont="1" applyBorder="1"/>
    <xf numFmtId="164" fontId="36" fillId="0" borderId="0" xfId="1" applyFont="1" applyAlignment="1">
      <alignment horizontal="center"/>
    </xf>
    <xf numFmtId="164" fontId="37" fillId="0" borderId="6" xfId="1" applyNumberFormat="1" applyFont="1" applyBorder="1"/>
    <xf numFmtId="164" fontId="36" fillId="0" borderId="0" xfId="2" applyNumberFormat="1" applyFont="1" applyBorder="1"/>
    <xf numFmtId="164" fontId="36" fillId="0" borderId="0" xfId="2" applyNumberFormat="1" applyFont="1" applyBorder="1" applyAlignment="1">
      <alignment horizontal="center" shrinkToFit="1"/>
    </xf>
    <xf numFmtId="164" fontId="37" fillId="0" borderId="1" xfId="2" applyNumberFormat="1" applyFont="1" applyBorder="1" applyAlignment="1">
      <alignment horizontal="center"/>
    </xf>
    <xf numFmtId="164" fontId="37" fillId="0" borderId="11" xfId="2" applyNumberFormat="1" applyFont="1" applyBorder="1" applyAlignment="1">
      <alignment horizontal="center"/>
    </xf>
    <xf numFmtId="164" fontId="37" fillId="0" borderId="13" xfId="2" applyNumberFormat="1" applyFont="1" applyBorder="1" applyAlignment="1">
      <alignment horizontal="center" shrinkToFit="1"/>
    </xf>
    <xf numFmtId="164" fontId="37" fillId="0" borderId="7" xfId="2" applyNumberFormat="1" applyFont="1" applyBorder="1"/>
    <xf numFmtId="164" fontId="37" fillId="0" borderId="10" xfId="2" applyNumberFormat="1" applyFont="1" applyBorder="1"/>
    <xf numFmtId="164" fontId="37" fillId="0" borderId="8" xfId="2" applyNumberFormat="1" applyFont="1" applyBorder="1" applyAlignment="1">
      <alignment horizontal="center" shrinkToFit="1"/>
    </xf>
    <xf numFmtId="0" fontId="22" fillId="0" borderId="0" xfId="2" applyFont="1" applyBorder="1" applyAlignment="1">
      <alignment horizontal="left" vertical="center"/>
    </xf>
    <xf numFmtId="164" fontId="36" fillId="0" borderId="0" xfId="1" applyNumberFormat="1" applyFont="1" applyBorder="1" applyAlignment="1">
      <alignment horizontal="center"/>
    </xf>
    <xf numFmtId="164" fontId="36" fillId="0" borderId="15" xfId="1" applyNumberFormat="1" applyFont="1" applyBorder="1"/>
    <xf numFmtId="164" fontId="36" fillId="0" borderId="0" xfId="1" applyFont="1"/>
    <xf numFmtId="0" fontId="22" fillId="0" borderId="0" xfId="2" applyFont="1" applyBorder="1" applyAlignment="1">
      <alignment horizontal="left" vertical="center" shrinkToFit="1"/>
    </xf>
    <xf numFmtId="164" fontId="37" fillId="0" borderId="1" xfId="1" applyNumberFormat="1" applyFont="1" applyBorder="1"/>
    <xf numFmtId="164" fontId="36" fillId="0" borderId="0" xfId="1" applyNumberFormat="1" applyFont="1" applyBorder="1" applyAlignment="1">
      <alignment horizontal="left"/>
    </xf>
    <xf numFmtId="164" fontId="36" fillId="0" borderId="1" xfId="1" applyNumberFormat="1" applyFont="1" applyBorder="1" applyAlignment="1">
      <alignment horizontal="center" vertical="center" shrinkToFit="1"/>
    </xf>
    <xf numFmtId="164" fontId="36" fillId="0" borderId="4" xfId="2" applyNumberFormat="1" applyFont="1" applyBorder="1"/>
    <xf numFmtId="164" fontId="22" fillId="0" borderId="0" xfId="2" applyNumberFormat="1" applyFont="1" applyBorder="1" applyAlignment="1">
      <alignment horizontal="left" vertical="center"/>
    </xf>
    <xf numFmtId="164" fontId="22" fillId="0" borderId="7" xfId="2" applyNumberFormat="1" applyFont="1" applyBorder="1"/>
    <xf numFmtId="164" fontId="22" fillId="0" borderId="0" xfId="1" applyNumberFormat="1" applyFont="1" applyBorder="1" applyAlignment="1">
      <alignment horizontal="center"/>
    </xf>
    <xf numFmtId="164" fontId="22" fillId="0" borderId="0" xfId="2" applyNumberFormat="1" applyFont="1" applyBorder="1"/>
    <xf numFmtId="0" fontId="22" fillId="0" borderId="0" xfId="2" applyFont="1" applyBorder="1" applyAlignment="1">
      <alignment horizontal="right"/>
    </xf>
    <xf numFmtId="165" fontId="22" fillId="0" borderId="0" xfId="1" applyNumberFormat="1" applyFont="1" applyBorder="1" applyAlignment="1">
      <alignment horizontal="center"/>
    </xf>
    <xf numFmtId="0" fontId="35" fillId="0" borderId="0" xfId="2" applyFont="1" applyBorder="1" applyAlignment="1">
      <alignment horizontal="left" vertical="center"/>
    </xf>
    <xf numFmtId="0" fontId="38" fillId="0" borderId="0" xfId="2" applyFont="1" applyBorder="1"/>
    <xf numFmtId="0" fontId="24" fillId="0" borderId="7" xfId="2" applyFont="1" applyBorder="1" applyAlignment="1">
      <alignment horizontal="center"/>
    </xf>
    <xf numFmtId="164" fontId="37" fillId="0" borderId="7" xfId="2" applyNumberFormat="1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0" xfId="0" applyFont="1" applyBorder="1" applyAlignment="1">
      <alignment horizontal="left"/>
    </xf>
    <xf numFmtId="166" fontId="26" fillId="0" borderId="2" xfId="0" applyNumberFormat="1" applyFont="1" applyBorder="1" applyAlignment="1">
      <alignment horizontal="center"/>
    </xf>
    <xf numFmtId="2" fontId="26" fillId="0" borderId="2" xfId="0" applyNumberFormat="1" applyFont="1" applyBorder="1" applyAlignment="1">
      <alignment horizontal="right"/>
    </xf>
    <xf numFmtId="0" fontId="26" fillId="0" borderId="4" xfId="0" applyFont="1" applyBorder="1" applyAlignment="1">
      <alignment horizontal="center"/>
    </xf>
    <xf numFmtId="0" fontId="26" fillId="0" borderId="0" xfId="0" applyFont="1" applyBorder="1"/>
    <xf numFmtId="0" fontId="26" fillId="0" borderId="0" xfId="0" applyFont="1" applyFill="1" applyBorder="1"/>
    <xf numFmtId="164" fontId="26" fillId="0" borderId="2" xfId="1" applyFont="1" applyBorder="1" applyAlignment="1">
      <alignment horizontal="center"/>
    </xf>
    <xf numFmtId="164" fontId="26" fillId="0" borderId="4" xfId="1" applyFont="1" applyBorder="1" applyAlignment="1">
      <alignment horizontal="center"/>
    </xf>
    <xf numFmtId="166" fontId="26" fillId="0" borderId="3" xfId="0" applyNumberFormat="1" applyFont="1" applyBorder="1" applyAlignment="1">
      <alignment horizontal="center"/>
    </xf>
    <xf numFmtId="166" fontId="26" fillId="0" borderId="8" xfId="0" applyNumberFormat="1" applyFont="1" applyBorder="1" applyAlignment="1">
      <alignment horizontal="center"/>
    </xf>
    <xf numFmtId="164" fontId="26" fillId="0" borderId="16" xfId="1" applyFont="1" applyBorder="1" applyAlignment="1">
      <alignment horizontal="center"/>
    </xf>
    <xf numFmtId="164" fontId="26" fillId="0" borderId="17" xfId="1" applyFont="1" applyBorder="1" applyAlignment="1">
      <alignment horizontal="center"/>
    </xf>
    <xf numFmtId="166" fontId="26" fillId="0" borderId="0" xfId="0" applyNumberFormat="1" applyFont="1" applyBorder="1" applyAlignment="1">
      <alignment horizontal="center"/>
    </xf>
    <xf numFmtId="164" fontId="26" fillId="0" borderId="0" xfId="1" applyFont="1" applyBorder="1" applyAlignment="1">
      <alignment horizontal="center"/>
    </xf>
    <xf numFmtId="0" fontId="23" fillId="0" borderId="0" xfId="0" applyFont="1"/>
    <xf numFmtId="0" fontId="21" fillId="0" borderId="0" xfId="0" applyFont="1" applyAlignment="1">
      <alignment horizontal="center"/>
    </xf>
    <xf numFmtId="164" fontId="21" fillId="0" borderId="0" xfId="1" applyFont="1" applyBorder="1"/>
    <xf numFmtId="164" fontId="21" fillId="0" borderId="0" xfId="1" applyFont="1"/>
    <xf numFmtId="164" fontId="23" fillId="0" borderId="5" xfId="0" applyNumberFormat="1" applyFont="1" applyBorder="1"/>
    <xf numFmtId="0" fontId="39" fillId="0" borderId="0" xfId="0" applyFont="1" applyBorder="1" applyAlignment="1">
      <alignment horizontal="left"/>
    </xf>
    <xf numFmtId="164" fontId="23" fillId="0" borderId="0" xfId="0" applyNumberFormat="1" applyFont="1" applyBorder="1"/>
    <xf numFmtId="164" fontId="17" fillId="0" borderId="4" xfId="1" applyFont="1" applyBorder="1"/>
    <xf numFmtId="164" fontId="17" fillId="0" borderId="3" xfId="1" applyFont="1" applyBorder="1"/>
    <xf numFmtId="164" fontId="17" fillId="0" borderId="0" xfId="0" applyNumberFormat="1" applyFont="1" applyBorder="1"/>
    <xf numFmtId="164" fontId="17" fillId="0" borderId="7" xfId="1" applyFont="1" applyBorder="1"/>
    <xf numFmtId="164" fontId="17" fillId="0" borderId="8" xfId="1" applyFont="1" applyBorder="1"/>
    <xf numFmtId="0" fontId="17" fillId="0" borderId="10" xfId="0" applyFont="1" applyBorder="1"/>
    <xf numFmtId="0" fontId="17" fillId="0" borderId="12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23" fillId="0" borderId="2" xfId="0" applyFont="1" applyBorder="1"/>
    <xf numFmtId="0" fontId="17" fillId="0" borderId="2" xfId="0" applyFont="1" applyBorder="1"/>
    <xf numFmtId="0" fontId="23" fillId="0" borderId="14" xfId="0" applyFont="1" applyBorder="1"/>
    <xf numFmtId="0" fontId="39" fillId="0" borderId="0" xfId="0" applyFont="1" applyAlignment="1">
      <alignment horizontal="center"/>
    </xf>
    <xf numFmtId="164" fontId="21" fillId="2" borderId="0" xfId="1" applyFont="1" applyFill="1" applyBorder="1"/>
    <xf numFmtId="0" fontId="21" fillId="0" borderId="0" xfId="0" applyFont="1" applyAlignment="1"/>
    <xf numFmtId="164" fontId="21" fillId="0" borderId="0" xfId="0" applyNumberFormat="1" applyFont="1"/>
    <xf numFmtId="0" fontId="46" fillId="0" borderId="0" xfId="0" applyFont="1" applyAlignment="1">
      <alignment horizontal="left"/>
    </xf>
    <xf numFmtId="164" fontId="47" fillId="0" borderId="0" xfId="1" applyFont="1" applyBorder="1" applyAlignment="1">
      <alignment horizontal="center"/>
    </xf>
    <xf numFmtId="0" fontId="46" fillId="0" borderId="0" xfId="0" applyFont="1" applyBorder="1"/>
    <xf numFmtId="164" fontId="46" fillId="0" borderId="0" xfId="1" applyFont="1" applyBorder="1"/>
    <xf numFmtId="164" fontId="23" fillId="0" borderId="5" xfId="1" applyFont="1" applyBorder="1"/>
    <xf numFmtId="164" fontId="23" fillId="0" borderId="0" xfId="1" applyFont="1" applyBorder="1"/>
    <xf numFmtId="164" fontId="21" fillId="0" borderId="0" xfId="0" applyNumberFormat="1" applyFont="1" applyBorder="1"/>
    <xf numFmtId="0" fontId="21" fillId="0" borderId="0" xfId="0" applyFont="1" applyAlignment="1">
      <alignment horizontal="left" indent="3"/>
    </xf>
    <xf numFmtId="0" fontId="21" fillId="0" borderId="0" xfId="0" quotePrefix="1" applyFont="1"/>
    <xf numFmtId="164" fontId="21" fillId="0" borderId="0" xfId="1" applyFont="1" applyBorder="1" applyAlignment="1">
      <alignment horizontal="center"/>
    </xf>
    <xf numFmtId="164" fontId="21" fillId="0" borderId="2" xfId="1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164" fontId="21" fillId="0" borderId="10" xfId="0" applyNumberFormat="1" applyFont="1" applyBorder="1"/>
    <xf numFmtId="164" fontId="23" fillId="0" borderId="18" xfId="1" applyFont="1" applyBorder="1"/>
    <xf numFmtId="164" fontId="23" fillId="0" borderId="19" xfId="1" applyFont="1" applyBorder="1"/>
    <xf numFmtId="164" fontId="21" fillId="0" borderId="0" xfId="1" quotePrefix="1" applyNumberFormat="1" applyFont="1"/>
    <xf numFmtId="164" fontId="40" fillId="2" borderId="0" xfId="1" applyFont="1" applyFill="1" applyBorder="1"/>
    <xf numFmtId="164" fontId="21" fillId="0" borderId="0" xfId="1" quotePrefix="1" applyNumberFormat="1" applyFont="1" applyBorder="1"/>
    <xf numFmtId="164" fontId="23" fillId="0" borderId="0" xfId="1" quotePrefix="1" applyNumberFormat="1" applyFont="1" applyBorder="1"/>
    <xf numFmtId="0" fontId="22" fillId="0" borderId="0" xfId="0" applyFont="1" applyAlignment="1"/>
    <xf numFmtId="165" fontId="19" fillId="0" borderId="18" xfId="1" applyNumberFormat="1" applyFont="1" applyBorder="1" applyAlignment="1"/>
    <xf numFmtId="164" fontId="19" fillId="0" borderId="4" xfId="1" applyFont="1" applyBorder="1" applyAlignment="1">
      <alignment horizontal="center"/>
    </xf>
    <xf numFmtId="164" fontId="19" fillId="0" borderId="7" xfId="1" applyFont="1" applyBorder="1" applyAlignment="1">
      <alignment horizontal="center"/>
    </xf>
    <xf numFmtId="164" fontId="19" fillId="0" borderId="6" xfId="0" applyNumberFormat="1" applyFont="1" applyBorder="1" applyAlignment="1">
      <alignment horizontal="center"/>
    </xf>
    <xf numFmtId="164" fontId="19" fillId="0" borderId="7" xfId="1" applyFont="1" applyBorder="1" applyAlignment="1">
      <alignment horizontal="right"/>
    </xf>
    <xf numFmtId="0" fontId="22" fillId="0" borderId="0" xfId="0" applyFont="1" applyBorder="1" applyAlignment="1">
      <alignment horizontal="center"/>
    </xf>
    <xf numFmtId="164" fontId="35" fillId="0" borderId="0" xfId="2" applyNumberFormat="1" applyFont="1" applyBorder="1"/>
    <xf numFmtId="0" fontId="21" fillId="0" borderId="0" xfId="0" applyFont="1" applyFill="1" applyBorder="1"/>
    <xf numFmtId="166" fontId="21" fillId="0" borderId="2" xfId="0" applyNumberFormat="1" applyFont="1" applyBorder="1" applyAlignment="1">
      <alignment horizontal="center"/>
    </xf>
    <xf numFmtId="0" fontId="23" fillId="0" borderId="12" xfId="0" applyFont="1" applyBorder="1" applyAlignment="1">
      <alignment horizontal="center" vertical="center" shrinkToFit="1"/>
    </xf>
    <xf numFmtId="0" fontId="23" fillId="0" borderId="14" xfId="0" applyFont="1" applyBorder="1" applyAlignment="1">
      <alignment horizontal="center" vertical="center" shrinkToFit="1"/>
    </xf>
    <xf numFmtId="168" fontId="21" fillId="0" borderId="20" xfId="0" applyNumberFormat="1" applyFont="1" applyBorder="1" applyAlignment="1">
      <alignment horizontal="center" vertical="top"/>
    </xf>
    <xf numFmtId="168" fontId="21" fillId="0" borderId="4" xfId="0" applyNumberFormat="1" applyFont="1" applyBorder="1" applyAlignment="1">
      <alignment horizontal="center" vertical="top"/>
    </xf>
    <xf numFmtId="49" fontId="21" fillId="0" borderId="1" xfId="0" applyNumberFormat="1" applyFont="1" applyBorder="1" applyAlignment="1">
      <alignment vertical="top" shrinkToFit="1"/>
    </xf>
    <xf numFmtId="164" fontId="21" fillId="0" borderId="21" xfId="1" applyFont="1" applyBorder="1" applyAlignment="1">
      <alignment vertical="top"/>
    </xf>
    <xf numFmtId="164" fontId="21" fillId="0" borderId="22" xfId="1" applyFont="1" applyBorder="1" applyAlignment="1">
      <alignment vertical="top"/>
    </xf>
    <xf numFmtId="164" fontId="21" fillId="0" borderId="3" xfId="1" applyFont="1" applyBorder="1" applyAlignment="1">
      <alignment vertical="top"/>
    </xf>
    <xf numFmtId="164" fontId="21" fillId="0" borderId="23" xfId="1" applyFont="1" applyBorder="1" applyAlignment="1">
      <alignment vertical="top"/>
    </xf>
    <xf numFmtId="49" fontId="21" fillId="0" borderId="20" xfId="0" applyNumberFormat="1" applyFont="1" applyBorder="1" applyAlignment="1">
      <alignment vertical="top" shrinkToFit="1"/>
    </xf>
    <xf numFmtId="164" fontId="21" fillId="0" borderId="20" xfId="1" applyFont="1" applyBorder="1" applyAlignment="1">
      <alignment vertical="top"/>
    </xf>
    <xf numFmtId="164" fontId="21" fillId="0" borderId="24" xfId="1" applyFont="1" applyBorder="1" applyAlignment="1">
      <alignment vertical="top"/>
    </xf>
    <xf numFmtId="169" fontId="21" fillId="0" borderId="20" xfId="0" applyNumberFormat="1" applyFont="1" applyBorder="1" applyAlignment="1">
      <alignment horizontal="center" vertical="top" wrapText="1"/>
    </xf>
    <xf numFmtId="49" fontId="21" fillId="0" borderId="20" xfId="0" applyNumberFormat="1" applyFont="1" applyBorder="1" applyAlignment="1">
      <alignment wrapText="1"/>
    </xf>
    <xf numFmtId="49" fontId="21" fillId="0" borderId="20" xfId="0" applyNumberFormat="1" applyFont="1" applyBorder="1" applyAlignment="1">
      <alignment vertical="top" wrapText="1"/>
    </xf>
    <xf numFmtId="0" fontId="21" fillId="0" borderId="0" xfId="0" applyFont="1" applyAlignment="1">
      <alignment vertical="top"/>
    </xf>
    <xf numFmtId="168" fontId="21" fillId="0" borderId="25" xfId="0" applyNumberFormat="1" applyFont="1" applyBorder="1" applyAlignment="1">
      <alignment horizontal="center"/>
    </xf>
    <xf numFmtId="168" fontId="21" fillId="0" borderId="21" xfId="0" applyNumberFormat="1" applyFont="1" applyBorder="1" applyAlignment="1">
      <alignment horizontal="center"/>
    </xf>
    <xf numFmtId="49" fontId="19" fillId="0" borderId="20" xfId="0" applyNumberFormat="1" applyFont="1" applyBorder="1" applyAlignment="1">
      <alignment vertical="top" wrapText="1"/>
    </xf>
    <xf numFmtId="164" fontId="41" fillId="0" borderId="26" xfId="1" applyFont="1" applyBorder="1"/>
    <xf numFmtId="0" fontId="14" fillId="0" borderId="0" xfId="0" applyFont="1" applyAlignment="1"/>
    <xf numFmtId="164" fontId="21" fillId="0" borderId="12" xfId="1" applyFont="1" applyBorder="1" applyAlignment="1">
      <alignment horizontal="left"/>
    </xf>
    <xf numFmtId="164" fontId="21" fillId="0" borderId="11" xfId="1" applyFont="1" applyBorder="1" applyAlignment="1">
      <alignment horizontal="left"/>
    </xf>
    <xf numFmtId="164" fontId="21" fillId="0" borderId="13" xfId="1" applyFont="1" applyBorder="1" applyAlignment="1">
      <alignment horizontal="left"/>
    </xf>
    <xf numFmtId="164" fontId="19" fillId="0" borderId="6" xfId="1" applyFont="1" applyBorder="1" applyAlignment="1">
      <alignment horizontal="center"/>
    </xf>
    <xf numFmtId="164" fontId="17" fillId="0" borderId="9" xfId="1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" fillId="0" borderId="0" xfId="0" applyFont="1"/>
    <xf numFmtId="164" fontId="26" fillId="0" borderId="2" xfId="1" applyFont="1" applyBorder="1" applyAlignment="1">
      <alignment horizontal="right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34" fillId="0" borderId="6" xfId="0" applyFont="1" applyBorder="1" applyAlignment="1">
      <alignment horizontal="center"/>
    </xf>
    <xf numFmtId="0" fontId="34" fillId="0" borderId="6" xfId="0" applyFont="1" applyBorder="1"/>
    <xf numFmtId="165" fontId="34" fillId="0" borderId="6" xfId="1" applyNumberFormat="1" applyFont="1" applyBorder="1"/>
    <xf numFmtId="3" fontId="34" fillId="0" borderId="6" xfId="0" applyNumberFormat="1" applyFont="1" applyBorder="1" applyAlignment="1">
      <alignment horizontal="center"/>
    </xf>
    <xf numFmtId="0" fontId="34" fillId="0" borderId="29" xfId="0" applyFont="1" applyBorder="1"/>
    <xf numFmtId="3" fontId="34" fillId="0" borderId="29" xfId="0" applyNumberFormat="1" applyFont="1" applyBorder="1" applyAlignment="1">
      <alignment horizontal="center"/>
    </xf>
    <xf numFmtId="165" fontId="34" fillId="0" borderId="29" xfId="1" applyNumberFormat="1" applyFont="1" applyBorder="1"/>
    <xf numFmtId="0" fontId="34" fillId="0" borderId="7" xfId="0" applyFont="1" applyBorder="1" applyAlignment="1">
      <alignment horizontal="center"/>
    </xf>
    <xf numFmtId="0" fontId="34" fillId="0" borderId="7" xfId="0" applyFont="1" applyBorder="1"/>
    <xf numFmtId="0" fontId="34" fillId="0" borderId="7" xfId="0" applyFont="1" applyBorder="1" applyAlignment="1"/>
    <xf numFmtId="165" fontId="34" fillId="0" borderId="7" xfId="1" applyNumberFormat="1" applyFont="1" applyBorder="1"/>
    <xf numFmtId="0" fontId="34" fillId="0" borderId="6" xfId="0" applyFont="1" applyBorder="1" applyAlignment="1"/>
    <xf numFmtId="0" fontId="34" fillId="0" borderId="29" xfId="0" applyFont="1" applyBorder="1" applyAlignment="1"/>
    <xf numFmtId="165" fontId="48" fillId="0" borderId="17" xfId="1" applyNumberFormat="1" applyFont="1" applyBorder="1"/>
    <xf numFmtId="0" fontId="34" fillId="0" borderId="0" xfId="0" applyFont="1"/>
    <xf numFmtId="0" fontId="49" fillId="0" borderId="6" xfId="0" applyFont="1" applyBorder="1"/>
    <xf numFmtId="164" fontId="34" fillId="0" borderId="6" xfId="1" applyFont="1" applyBorder="1"/>
    <xf numFmtId="0" fontId="34" fillId="0" borderId="0" xfId="0" applyFont="1" applyAlignment="1"/>
    <xf numFmtId="164" fontId="19" fillId="0" borderId="0" xfId="1" applyFont="1" applyBorder="1" applyAlignment="1">
      <alignment horizontal="right"/>
    </xf>
    <xf numFmtId="164" fontId="19" fillId="0" borderId="0" xfId="1" applyFont="1" applyAlignment="1">
      <alignment horizontal="center"/>
    </xf>
    <xf numFmtId="0" fontId="51" fillId="0" borderId="0" xfId="0" applyFont="1"/>
    <xf numFmtId="164" fontId="51" fillId="0" borderId="0" xfId="1" applyFont="1"/>
    <xf numFmtId="0" fontId="52" fillId="0" borderId="0" xfId="0" applyFont="1"/>
    <xf numFmtId="164" fontId="52" fillId="0" borderId="0" xfId="1" applyFont="1"/>
    <xf numFmtId="164" fontId="52" fillId="0" borderId="10" xfId="1" applyFont="1" applyBorder="1"/>
    <xf numFmtId="0" fontId="14" fillId="0" borderId="0" xfId="0" applyFont="1"/>
    <xf numFmtId="164" fontId="14" fillId="0" borderId="5" xfId="0" applyNumberFormat="1" applyFont="1" applyBorder="1"/>
    <xf numFmtId="0" fontId="51" fillId="0" borderId="12" xfId="0" applyFont="1" applyBorder="1"/>
    <xf numFmtId="0" fontId="51" fillId="0" borderId="11" xfId="0" applyFont="1" applyBorder="1"/>
    <xf numFmtId="0" fontId="51" fillId="0" borderId="13" xfId="0" applyFont="1" applyBorder="1"/>
    <xf numFmtId="0" fontId="51" fillId="0" borderId="2" xfId="0" applyFont="1" applyBorder="1"/>
    <xf numFmtId="0" fontId="51" fillId="0" borderId="0" xfId="0" applyFont="1" applyBorder="1"/>
    <xf numFmtId="0" fontId="51" fillId="0" borderId="3" xfId="0" applyFont="1" applyBorder="1"/>
    <xf numFmtId="164" fontId="14" fillId="0" borderId="28" xfId="1" applyFont="1" applyBorder="1"/>
    <xf numFmtId="165" fontId="36" fillId="0" borderId="0" xfId="1" applyNumberFormat="1" applyFont="1" applyBorder="1" applyAlignment="1">
      <alignment horizontal="center"/>
    </xf>
    <xf numFmtId="164" fontId="51" fillId="0" borderId="15" xfId="0" applyNumberFormat="1" applyFont="1" applyBorder="1"/>
    <xf numFmtId="164" fontId="21" fillId="0" borderId="23" xfId="1" applyFont="1" applyBorder="1" applyAlignment="1">
      <alignment horizontal="center" vertical="top"/>
    </xf>
    <xf numFmtId="164" fontId="41" fillId="0" borderId="26" xfId="1" applyFont="1" applyBorder="1" applyAlignment="1">
      <alignment horizontal="center"/>
    </xf>
    <xf numFmtId="0" fontId="21" fillId="0" borderId="1" xfId="0" applyFont="1" applyBorder="1" applyAlignment="1">
      <alignment horizontal="center" vertical="top"/>
    </xf>
    <xf numFmtId="164" fontId="23" fillId="0" borderId="27" xfId="0" applyNumberFormat="1" applyFont="1" applyBorder="1"/>
    <xf numFmtId="0" fontId="34" fillId="0" borderId="29" xfId="0" applyFont="1" applyBorder="1" applyAlignment="1">
      <alignment horizontal="center"/>
    </xf>
    <xf numFmtId="164" fontId="34" fillId="0" borderId="7" xfId="1" applyFont="1" applyBorder="1"/>
    <xf numFmtId="0" fontId="0" fillId="0" borderId="30" xfId="0" applyBorder="1"/>
    <xf numFmtId="164" fontId="34" fillId="0" borderId="29" xfId="1" applyFont="1" applyBorder="1"/>
    <xf numFmtId="0" fontId="57" fillId="0" borderId="0" xfId="0" applyFont="1" applyAlignment="1">
      <alignment horizontal="center" vertical="center"/>
    </xf>
    <xf numFmtId="0" fontId="58" fillId="0" borderId="31" xfId="0" applyFont="1" applyBorder="1" applyAlignment="1">
      <alignment horizontal="left" vertical="center"/>
    </xf>
    <xf numFmtId="164" fontId="57" fillId="0" borderId="33" xfId="1" applyFont="1" applyBorder="1" applyAlignment="1">
      <alignment horizontal="center" vertical="center"/>
    </xf>
    <xf numFmtId="0" fontId="57" fillId="0" borderId="34" xfId="0" applyFont="1" applyBorder="1" applyAlignment="1">
      <alignment horizontal="center" vertical="center"/>
    </xf>
    <xf numFmtId="0" fontId="57" fillId="0" borderId="41" xfId="0" applyFont="1" applyBorder="1" applyAlignment="1">
      <alignment horizontal="left" vertical="center"/>
    </xf>
    <xf numFmtId="164" fontId="57" fillId="0" borderId="20" xfId="1" applyFont="1" applyBorder="1" applyAlignment="1">
      <alignment horizontal="center" vertical="center"/>
    </xf>
    <xf numFmtId="164" fontId="57" fillId="0" borderId="42" xfId="1" applyFont="1" applyBorder="1" applyAlignment="1">
      <alignment horizontal="center" vertical="center"/>
    </xf>
    <xf numFmtId="0" fontId="57" fillId="0" borderId="43" xfId="0" applyFont="1" applyBorder="1" applyAlignment="1">
      <alignment horizontal="center" vertical="center"/>
    </xf>
    <xf numFmtId="164" fontId="57" fillId="0" borderId="29" xfId="1" applyFont="1" applyBorder="1" applyAlignment="1">
      <alignment horizontal="center" vertical="center"/>
    </xf>
    <xf numFmtId="164" fontId="57" fillId="0" borderId="44" xfId="1" applyFont="1" applyBorder="1" applyAlignment="1">
      <alignment horizontal="center" vertical="center"/>
    </xf>
    <xf numFmtId="0" fontId="56" fillId="0" borderId="35" xfId="0" applyFont="1" applyBorder="1" applyAlignment="1">
      <alignment horizontal="left" vertical="center"/>
    </xf>
    <xf numFmtId="164" fontId="57" fillId="0" borderId="0" xfId="1" applyFont="1" applyAlignment="1">
      <alignment horizontal="center" vertical="center"/>
    </xf>
    <xf numFmtId="0" fontId="57" fillId="0" borderId="45" xfId="0" applyFont="1" applyBorder="1" applyAlignment="1">
      <alignment horizontal="left" vertical="center"/>
    </xf>
    <xf numFmtId="164" fontId="57" fillId="0" borderId="21" xfId="1" applyFont="1" applyBorder="1" applyAlignment="1">
      <alignment horizontal="center" vertical="center"/>
    </xf>
    <xf numFmtId="0" fontId="57" fillId="0" borderId="43" xfId="0" applyFont="1" applyBorder="1" applyAlignment="1">
      <alignment horizontal="left" vertical="center"/>
    </xf>
    <xf numFmtId="0" fontId="57" fillId="0" borderId="0" xfId="0" applyFont="1" applyAlignment="1">
      <alignment horizontal="left" vertical="center"/>
    </xf>
    <xf numFmtId="164" fontId="57" fillId="0" borderId="26" xfId="0" applyNumberFormat="1" applyFont="1" applyBorder="1" applyAlignment="1">
      <alignment horizontal="center" vertical="center"/>
    </xf>
    <xf numFmtId="0" fontId="52" fillId="0" borderId="0" xfId="0" applyFont="1" applyBorder="1"/>
    <xf numFmtId="164" fontId="52" fillId="0" borderId="0" xfId="1" applyFont="1" applyBorder="1"/>
    <xf numFmtId="2" fontId="52" fillId="0" borderId="0" xfId="0" applyNumberFormat="1" applyFont="1" applyBorder="1"/>
    <xf numFmtId="164" fontId="53" fillId="0" borderId="5" xfId="1" applyFont="1" applyBorder="1"/>
    <xf numFmtId="0" fontId="17" fillId="0" borderId="0" xfId="2" applyFont="1"/>
    <xf numFmtId="0" fontId="59" fillId="0" borderId="0" xfId="2" applyFont="1"/>
    <xf numFmtId="0" fontId="17" fillId="0" borderId="0" xfId="2" applyFont="1" applyBorder="1"/>
    <xf numFmtId="0" fontId="59" fillId="0" borderId="0" xfId="2" applyFont="1" applyBorder="1"/>
    <xf numFmtId="0" fontId="57" fillId="0" borderId="35" xfId="0" applyFont="1" applyBorder="1" applyAlignment="1">
      <alignment horizontal="left" vertical="center"/>
    </xf>
    <xf numFmtId="164" fontId="57" fillId="0" borderId="4" xfId="1" applyFont="1" applyBorder="1" applyAlignment="1">
      <alignment horizontal="center" vertical="center"/>
    </xf>
    <xf numFmtId="164" fontId="57" fillId="0" borderId="36" xfId="1" applyFont="1" applyBorder="1" applyAlignment="1">
      <alignment horizontal="center" vertical="center"/>
    </xf>
    <xf numFmtId="164" fontId="39" fillId="0" borderId="0" xfId="0" applyNumberFormat="1" applyFont="1" applyAlignment="1">
      <alignment horizontal="center"/>
    </xf>
    <xf numFmtId="164" fontId="21" fillId="0" borderId="0" xfId="1" applyNumberFormat="1" applyFont="1" applyBorder="1"/>
    <xf numFmtId="164" fontId="23" fillId="0" borderId="5" xfId="1" applyFont="1" applyBorder="1" applyAlignment="1">
      <alignment horizontal="center"/>
    </xf>
    <xf numFmtId="0" fontId="19" fillId="0" borderId="0" xfId="0" applyFont="1" applyAlignment="1">
      <alignment horizontal="left"/>
    </xf>
    <xf numFmtId="49" fontId="23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164" fontId="21" fillId="0" borderId="0" xfId="1" applyFont="1" applyAlignment="1">
      <alignment horizontal="center"/>
    </xf>
    <xf numFmtId="0" fontId="19" fillId="0" borderId="0" xfId="0" applyFont="1" applyBorder="1" applyAlignment="1">
      <alignment horizontal="center"/>
    </xf>
    <xf numFmtId="0" fontId="21" fillId="0" borderId="0" xfId="0" applyFont="1" applyAlignment="1">
      <alignment horizontal="left"/>
    </xf>
    <xf numFmtId="164" fontId="60" fillId="0" borderId="20" xfId="1" applyFont="1" applyBorder="1" applyAlignment="1">
      <alignment horizontal="center" vertical="center"/>
    </xf>
    <xf numFmtId="164" fontId="60" fillId="0" borderId="42" xfId="1" applyFont="1" applyBorder="1" applyAlignment="1">
      <alignment horizontal="center" vertical="center"/>
    </xf>
    <xf numFmtId="164" fontId="56" fillId="0" borderId="29" xfId="1" applyFont="1" applyBorder="1" applyAlignment="1">
      <alignment horizontal="center" vertical="center"/>
    </xf>
    <xf numFmtId="164" fontId="56" fillId="0" borderId="17" xfId="0" applyNumberFormat="1" applyFont="1" applyBorder="1" applyAlignment="1">
      <alignment horizontal="center" vertical="center"/>
    </xf>
    <xf numFmtId="43" fontId="3" fillId="0" borderId="0" xfId="0" applyNumberFormat="1" applyFont="1"/>
    <xf numFmtId="164" fontId="50" fillId="0" borderId="0" xfId="1" applyFont="1" applyBorder="1" applyAlignment="1">
      <alignment horizontal="center"/>
    </xf>
    <xf numFmtId="164" fontId="23" fillId="0" borderId="0" xfId="1" applyFont="1"/>
    <xf numFmtId="0" fontId="23" fillId="0" borderId="0" xfId="0" applyFont="1" applyAlignment="1"/>
    <xf numFmtId="4" fontId="51" fillId="0" borderId="0" xfId="0" applyNumberFormat="1" applyFont="1"/>
    <xf numFmtId="4" fontId="14" fillId="0" borderId="5" xfId="0" applyNumberFormat="1" applyFont="1" applyBorder="1"/>
    <xf numFmtId="0" fontId="23" fillId="0" borderId="0" xfId="0" applyFont="1" applyAlignment="1">
      <alignment horizontal="right"/>
    </xf>
    <xf numFmtId="164" fontId="19" fillId="0" borderId="0" xfId="0" applyNumberFormat="1" applyFont="1"/>
    <xf numFmtId="0" fontId="19" fillId="0" borderId="0" xfId="0" applyFont="1" applyBorder="1" applyAlignment="1"/>
    <xf numFmtId="0" fontId="21" fillId="0" borderId="0" xfId="0" applyFont="1" applyBorder="1" applyAlignment="1"/>
    <xf numFmtId="164" fontId="64" fillId="0" borderId="0" xfId="0" applyNumberFormat="1" applyFont="1" applyBorder="1"/>
    <xf numFmtId="0" fontId="23" fillId="0" borderId="0" xfId="2" applyFont="1" applyBorder="1" applyAlignment="1">
      <alignment horizontal="center" vertical="center" shrinkToFit="1"/>
    </xf>
    <xf numFmtId="0" fontId="19" fillId="0" borderId="0" xfId="2" applyFont="1" applyBorder="1" applyAlignment="1"/>
    <xf numFmtId="0" fontId="19" fillId="0" borderId="0" xfId="0" applyFont="1" applyAlignment="1">
      <alignment horizontal="left"/>
    </xf>
    <xf numFmtId="0" fontId="34" fillId="0" borderId="0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33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6" fillId="0" borderId="28" xfId="0" applyFont="1" applyBorder="1" applyAlignment="1">
      <alignment horizontal="center"/>
    </xf>
    <xf numFmtId="0" fontId="23" fillId="0" borderId="0" xfId="0" applyFont="1" applyAlignment="1">
      <alignment horizontal="center"/>
    </xf>
    <xf numFmtId="164" fontId="42" fillId="0" borderId="0" xfId="0" applyNumberFormat="1" applyFont="1" applyBorder="1" applyAlignment="1">
      <alignment horizontal="center"/>
    </xf>
    <xf numFmtId="164" fontId="22" fillId="0" borderId="0" xfId="0" applyNumberFormat="1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3" fillId="0" borderId="10" xfId="0" applyFont="1" applyBorder="1" applyAlignment="1">
      <alignment horizontal="left"/>
    </xf>
    <xf numFmtId="0" fontId="17" fillId="0" borderId="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62" fillId="0" borderId="0" xfId="0" applyFont="1" applyAlignment="1">
      <alignment horizontal="center"/>
    </xf>
    <xf numFmtId="49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19" fillId="0" borderId="0" xfId="0" applyFont="1" applyAlignment="1">
      <alignment horizontal="center"/>
    </xf>
    <xf numFmtId="164" fontId="23" fillId="0" borderId="0" xfId="1" applyFont="1" applyBorder="1" applyAlignment="1">
      <alignment horizontal="left"/>
    </xf>
    <xf numFmtId="164" fontId="10" fillId="0" borderId="0" xfId="1" applyFont="1" applyBorder="1" applyAlignment="1">
      <alignment horizontal="left"/>
    </xf>
    <xf numFmtId="164" fontId="21" fillId="0" borderId="0" xfId="1" applyFont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164" fontId="21" fillId="0" borderId="6" xfId="1" applyFont="1" applyBorder="1" applyAlignment="1">
      <alignment horizontal="center"/>
    </xf>
    <xf numFmtId="164" fontId="21" fillId="0" borderId="12" xfId="1" applyFont="1" applyBorder="1" applyAlignment="1">
      <alignment horizontal="left"/>
    </xf>
    <xf numFmtId="164" fontId="21" fillId="0" borderId="11" xfId="1" applyFont="1" applyBorder="1" applyAlignment="1">
      <alignment horizontal="left"/>
    </xf>
    <xf numFmtId="164" fontId="21" fillId="0" borderId="13" xfId="1" applyFont="1" applyBorder="1" applyAlignment="1">
      <alignment horizontal="left"/>
    </xf>
    <xf numFmtId="0" fontId="34" fillId="0" borderId="0" xfId="0" applyFont="1" applyAlignment="1">
      <alignment horizontal="center"/>
    </xf>
    <xf numFmtId="0" fontId="48" fillId="0" borderId="6" xfId="0" applyFont="1" applyBorder="1" applyAlignment="1">
      <alignment horizontal="center" vertical="center" wrapText="1"/>
    </xf>
    <xf numFmtId="0" fontId="48" fillId="0" borderId="14" xfId="0" applyFont="1" applyBorder="1" applyAlignment="1">
      <alignment horizontal="right" vertical="center"/>
    </xf>
    <xf numFmtId="0" fontId="48" fillId="0" borderId="10" xfId="0" applyFont="1" applyBorder="1" applyAlignment="1">
      <alignment horizontal="right" vertical="center"/>
    </xf>
    <xf numFmtId="0" fontId="48" fillId="0" borderId="8" xfId="0" applyFont="1" applyBorder="1" applyAlignment="1">
      <alignment horizontal="right" vertical="center"/>
    </xf>
    <xf numFmtId="0" fontId="19" fillId="0" borderId="0" xfId="0" applyFont="1" applyBorder="1" applyAlignment="1">
      <alignment horizontal="center"/>
    </xf>
    <xf numFmtId="164" fontId="21" fillId="0" borderId="0" xfId="0" applyNumberFormat="1" applyFont="1" applyBorder="1" applyAlignment="1">
      <alignment horizontal="center"/>
    </xf>
    <xf numFmtId="0" fontId="23" fillId="0" borderId="0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41" fillId="0" borderId="15" xfId="0" applyFont="1" applyBorder="1" applyAlignment="1">
      <alignment horizontal="center" wrapText="1"/>
    </xf>
    <xf numFmtId="0" fontId="41" fillId="0" borderId="18" xfId="0" applyFont="1" applyBorder="1" applyAlignment="1">
      <alignment horizontal="center" wrapText="1"/>
    </xf>
    <xf numFmtId="0" fontId="41" fillId="0" borderId="28" xfId="0" applyFont="1" applyBorder="1" applyAlignment="1">
      <alignment horizontal="center" wrapText="1"/>
    </xf>
    <xf numFmtId="0" fontId="23" fillId="0" borderId="6" xfId="0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53" fillId="0" borderId="0" xfId="0" applyFont="1" applyAlignment="1">
      <alignment horizontal="center"/>
    </xf>
    <xf numFmtId="0" fontId="53" fillId="0" borderId="0" xfId="0" applyFont="1" applyBorder="1" applyAlignment="1">
      <alignment horizontal="center"/>
    </xf>
    <xf numFmtId="164" fontId="51" fillId="0" borderId="12" xfId="1" applyFont="1" applyBorder="1" applyAlignment="1">
      <alignment horizontal="right"/>
    </xf>
    <xf numFmtId="164" fontId="51" fillId="0" borderId="13" xfId="1" applyFont="1" applyBorder="1" applyAlignment="1">
      <alignment horizontal="right"/>
    </xf>
    <xf numFmtId="164" fontId="51" fillId="0" borderId="0" xfId="1" applyFont="1" applyAlignment="1">
      <alignment horizontal="center"/>
    </xf>
    <xf numFmtId="164" fontId="14" fillId="0" borderId="5" xfId="1" applyFont="1" applyBorder="1" applyAlignment="1">
      <alignment horizontal="center"/>
    </xf>
    <xf numFmtId="164" fontId="51" fillId="0" borderId="2" xfId="1" applyFont="1" applyBorder="1" applyAlignment="1">
      <alignment horizontal="right"/>
    </xf>
    <xf numFmtId="164" fontId="51" fillId="0" borderId="3" xfId="1" applyFont="1" applyBorder="1" applyAlignment="1">
      <alignment horizontal="right"/>
    </xf>
    <xf numFmtId="0" fontId="14" fillId="0" borderId="15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51" fillId="0" borderId="12" xfId="0" applyFont="1" applyBorder="1" applyAlignment="1">
      <alignment horizontal="center"/>
    </xf>
    <xf numFmtId="0" fontId="51" fillId="0" borderId="13" xfId="0" applyFont="1" applyBorder="1" applyAlignment="1">
      <alignment horizontal="center"/>
    </xf>
    <xf numFmtId="0" fontId="51" fillId="0" borderId="2" xfId="0" applyFont="1" applyBorder="1" applyAlignment="1">
      <alignment horizontal="center"/>
    </xf>
    <xf numFmtId="0" fontId="51" fillId="0" borderId="3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57" fillId="0" borderId="33" xfId="0" applyFont="1" applyBorder="1" applyAlignment="1">
      <alignment horizontal="center" vertical="center" wrapText="1"/>
    </xf>
    <xf numFmtId="0" fontId="57" fillId="0" borderId="4" xfId="0" applyFont="1" applyBorder="1" applyAlignment="1">
      <alignment horizontal="center" vertical="center" wrapText="1"/>
    </xf>
    <xf numFmtId="0" fontId="57" fillId="0" borderId="39" xfId="0" applyFont="1" applyBorder="1" applyAlignment="1">
      <alignment horizontal="center" vertical="center" wrapText="1"/>
    </xf>
    <xf numFmtId="0" fontId="56" fillId="0" borderId="0" xfId="0" applyFont="1" applyAlignment="1">
      <alignment horizontal="center" vertical="center"/>
    </xf>
    <xf numFmtId="0" fontId="57" fillId="0" borderId="31" xfId="0" applyFont="1" applyBorder="1" applyAlignment="1">
      <alignment horizontal="center" vertical="center" wrapText="1"/>
    </xf>
    <xf numFmtId="0" fontId="57" fillId="0" borderId="35" xfId="0" applyFont="1" applyBorder="1" applyAlignment="1">
      <alignment horizontal="center" vertical="center" wrapText="1"/>
    </xf>
    <xf numFmtId="0" fontId="57" fillId="0" borderId="37" xfId="0" applyFont="1" applyBorder="1" applyAlignment="1">
      <alignment horizontal="center" vertical="center" wrapText="1"/>
    </xf>
    <xf numFmtId="0" fontId="57" fillId="0" borderId="32" xfId="0" applyFont="1" applyBorder="1" applyAlignment="1">
      <alignment horizontal="center" vertical="center" wrapText="1"/>
    </xf>
    <xf numFmtId="0" fontId="57" fillId="0" borderId="3" xfId="0" applyFont="1" applyBorder="1" applyAlignment="1">
      <alignment horizontal="center" vertical="center" wrapText="1"/>
    </xf>
    <xf numFmtId="0" fontId="57" fillId="0" borderId="38" xfId="0" applyFont="1" applyBorder="1" applyAlignment="1">
      <alignment horizontal="center" vertical="center" wrapText="1"/>
    </xf>
    <xf numFmtId="0" fontId="57" fillId="0" borderId="34" xfId="0" applyFont="1" applyBorder="1" applyAlignment="1">
      <alignment horizontal="center" vertical="center" wrapText="1"/>
    </xf>
    <xf numFmtId="0" fontId="57" fillId="0" borderId="36" xfId="0" applyFont="1" applyBorder="1" applyAlignment="1">
      <alignment horizontal="center" vertical="center" wrapText="1"/>
    </xf>
    <xf numFmtId="0" fontId="57" fillId="0" borderId="40" xfId="0" applyFont="1" applyBorder="1" applyAlignment="1">
      <alignment horizontal="center" vertical="center" wrapText="1"/>
    </xf>
    <xf numFmtId="0" fontId="63" fillId="0" borderId="0" xfId="0" applyFont="1" applyAlignment="1">
      <alignment horizontal="center"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3"/>
  <sheetViews>
    <sheetView view="pageBreakPreview" topLeftCell="A25" zoomScaleSheetLayoutView="100" workbookViewId="0">
      <selection activeCell="A18" sqref="A18"/>
    </sheetView>
  </sheetViews>
  <sheetFormatPr defaultRowHeight="18.95" customHeight="1"/>
  <cols>
    <col min="1" max="1" width="42.7109375" style="98" customWidth="1"/>
    <col min="2" max="2" width="17.85546875" style="98" customWidth="1"/>
    <col min="3" max="3" width="18.85546875" style="98" customWidth="1"/>
    <col min="4" max="4" width="5.7109375" style="98" customWidth="1"/>
    <col min="5" max="5" width="17.85546875" style="98" customWidth="1"/>
    <col min="6" max="6" width="4" style="98" customWidth="1"/>
    <col min="7" max="7" width="12.85546875" style="98" bestFit="1" customWidth="1"/>
    <col min="8" max="16384" width="9.140625" style="98"/>
  </cols>
  <sheetData>
    <row r="1" spans="1:14" s="310" customFormat="1" ht="19.350000000000001" customHeight="1">
      <c r="A1" s="340" t="s">
        <v>162</v>
      </c>
      <c r="B1" s="340"/>
      <c r="C1" s="340"/>
      <c r="D1" s="340"/>
      <c r="E1" s="340"/>
      <c r="F1" s="309"/>
    </row>
    <row r="2" spans="1:14" s="312" customFormat="1" ht="19.350000000000001" customHeight="1">
      <c r="A2" s="340" t="s">
        <v>231</v>
      </c>
      <c r="B2" s="340"/>
      <c r="C2" s="340"/>
      <c r="D2" s="340"/>
      <c r="E2" s="340"/>
      <c r="F2" s="311"/>
    </row>
    <row r="3" spans="1:14" s="312" customFormat="1" ht="19.350000000000001" customHeight="1">
      <c r="A3" s="340" t="s">
        <v>232</v>
      </c>
      <c r="B3" s="340"/>
      <c r="C3" s="340"/>
      <c r="D3" s="340"/>
      <c r="E3" s="340"/>
      <c r="F3" s="311"/>
    </row>
    <row r="4" spans="1:14" ht="18.95" customHeight="1">
      <c r="A4" s="93" t="s">
        <v>15</v>
      </c>
      <c r="B4" s="94" t="s">
        <v>3</v>
      </c>
      <c r="C4" s="95" t="s">
        <v>4</v>
      </c>
      <c r="D4" s="96" t="s">
        <v>5</v>
      </c>
      <c r="E4" s="94" t="s">
        <v>6</v>
      </c>
      <c r="F4" s="97"/>
      <c r="G4" s="92"/>
      <c r="H4" s="92"/>
      <c r="I4" s="92"/>
      <c r="J4" s="92"/>
      <c r="K4" s="92"/>
      <c r="L4" s="92"/>
      <c r="M4" s="92"/>
      <c r="N4" s="92"/>
    </row>
    <row r="5" spans="1:14" ht="21" customHeight="1">
      <c r="A5" s="99"/>
      <c r="B5" s="100"/>
      <c r="C5" s="101"/>
      <c r="D5" s="102" t="s">
        <v>1</v>
      </c>
      <c r="E5" s="145" t="s">
        <v>7</v>
      </c>
      <c r="F5" s="97"/>
      <c r="G5" s="92"/>
      <c r="H5" s="92"/>
      <c r="I5" s="92"/>
      <c r="J5" s="92"/>
      <c r="K5" s="92"/>
      <c r="L5" s="92"/>
      <c r="M5" s="92"/>
      <c r="N5" s="92"/>
    </row>
    <row r="6" spans="1:14" ht="18.95" customHeight="1">
      <c r="A6" s="103" t="s">
        <v>8</v>
      </c>
      <c r="B6" s="104"/>
      <c r="C6" s="105"/>
      <c r="D6" s="106"/>
      <c r="E6" s="105"/>
      <c r="F6" s="97"/>
      <c r="G6" s="92"/>
      <c r="H6" s="92"/>
      <c r="I6" s="92"/>
      <c r="J6" s="92"/>
      <c r="K6" s="92"/>
      <c r="L6" s="92"/>
      <c r="M6" s="92"/>
      <c r="N6" s="92"/>
    </row>
    <row r="7" spans="1:14" ht="18.95" customHeight="1">
      <c r="A7" s="103" t="s">
        <v>96</v>
      </c>
      <c r="B7" s="104">
        <v>1127000</v>
      </c>
      <c r="C7" s="104">
        <v>2107634.9</v>
      </c>
      <c r="D7" s="107" t="s">
        <v>5</v>
      </c>
      <c r="E7" s="108">
        <f>B7-C7</f>
        <v>-980634.89999999991</v>
      </c>
      <c r="F7" s="97"/>
      <c r="G7" s="92"/>
      <c r="H7" s="92"/>
      <c r="I7" s="92"/>
      <c r="J7" s="92"/>
      <c r="K7" s="92"/>
      <c r="L7" s="92"/>
      <c r="M7" s="92"/>
      <c r="N7" s="92"/>
    </row>
    <row r="8" spans="1:14" ht="18.95" customHeight="1">
      <c r="A8" s="103" t="s">
        <v>97</v>
      </c>
      <c r="B8" s="104">
        <v>891400</v>
      </c>
      <c r="C8" s="104">
        <v>974231</v>
      </c>
      <c r="D8" s="109" t="s">
        <v>5</v>
      </c>
      <c r="E8" s="108">
        <f t="shared" ref="E8:E15" si="0">B8-C8</f>
        <v>-82831</v>
      </c>
      <c r="F8" s="97"/>
    </row>
    <row r="9" spans="1:14" ht="18.95" customHeight="1">
      <c r="A9" s="103" t="s">
        <v>98</v>
      </c>
      <c r="B9" s="104">
        <v>380100</v>
      </c>
      <c r="C9" s="104">
        <v>317387.98</v>
      </c>
      <c r="D9" s="109" t="s">
        <v>1</v>
      </c>
      <c r="E9" s="108">
        <f t="shared" si="0"/>
        <v>62712.020000000019</v>
      </c>
      <c r="F9" s="97"/>
    </row>
    <row r="10" spans="1:14" ht="18.95" customHeight="1">
      <c r="A10" s="103" t="s">
        <v>99</v>
      </c>
      <c r="B10" s="104">
        <v>1100000</v>
      </c>
      <c r="C10" s="104">
        <v>1067292</v>
      </c>
      <c r="D10" s="109" t="s">
        <v>1</v>
      </c>
      <c r="E10" s="108">
        <f t="shared" si="0"/>
        <v>32708</v>
      </c>
      <c r="F10" s="97"/>
    </row>
    <row r="11" spans="1:14" ht="18.95" customHeight="1">
      <c r="A11" s="103" t="s">
        <v>100</v>
      </c>
      <c r="B11" s="104">
        <v>130500</v>
      </c>
      <c r="C11" s="104">
        <v>86000</v>
      </c>
      <c r="D11" s="109" t="s">
        <v>1</v>
      </c>
      <c r="E11" s="108">
        <f t="shared" si="0"/>
        <v>44500</v>
      </c>
      <c r="F11" s="97"/>
    </row>
    <row r="12" spans="1:14" ht="18.95" customHeight="1">
      <c r="A12" s="103" t="s">
        <v>101</v>
      </c>
      <c r="B12" s="110">
        <v>100</v>
      </c>
      <c r="C12" s="110">
        <v>0</v>
      </c>
      <c r="D12" s="109" t="s">
        <v>1</v>
      </c>
      <c r="E12" s="108">
        <f t="shared" si="0"/>
        <v>100</v>
      </c>
      <c r="F12" s="97"/>
    </row>
    <row r="13" spans="1:14" ht="18.95" customHeight="1">
      <c r="A13" s="103" t="s">
        <v>102</v>
      </c>
      <c r="B13" s="104">
        <v>16870800</v>
      </c>
      <c r="C13" s="104">
        <v>17116831.34</v>
      </c>
      <c r="D13" s="107" t="s">
        <v>5</v>
      </c>
      <c r="E13" s="108">
        <f t="shared" si="0"/>
        <v>-246031.33999999985</v>
      </c>
      <c r="F13" s="97"/>
    </row>
    <row r="14" spans="1:14" ht="18.95" customHeight="1">
      <c r="A14" s="103" t="s">
        <v>103</v>
      </c>
      <c r="B14" s="104">
        <v>6401800</v>
      </c>
      <c r="C14" s="111">
        <v>2630984</v>
      </c>
      <c r="D14" s="112" t="s">
        <v>1</v>
      </c>
      <c r="E14" s="113">
        <f t="shared" si="0"/>
        <v>3770816</v>
      </c>
      <c r="F14" s="97"/>
    </row>
    <row r="15" spans="1:14" ht="18.95" customHeight="1">
      <c r="A15" s="103" t="s">
        <v>104</v>
      </c>
      <c r="B15" s="114">
        <f>SUM(B7:B14)</f>
        <v>26901700</v>
      </c>
      <c r="C15" s="114">
        <f>SUM(C7:C14)</f>
        <v>24300361.219999999</v>
      </c>
      <c r="D15" s="115" t="s">
        <v>1</v>
      </c>
      <c r="E15" s="116">
        <f t="shared" si="0"/>
        <v>2601338.7800000012</v>
      </c>
      <c r="F15" s="97"/>
    </row>
    <row r="16" spans="1:14" ht="18.95" customHeight="1">
      <c r="A16" s="103" t="s">
        <v>105</v>
      </c>
      <c r="B16" s="117"/>
      <c r="C16" s="114">
        <v>1466286</v>
      </c>
      <c r="D16" s="118"/>
      <c r="E16" s="117"/>
      <c r="F16" s="97"/>
    </row>
    <row r="17" spans="1:6" ht="18.95" customHeight="1">
      <c r="A17" s="103" t="s">
        <v>20</v>
      </c>
      <c r="B17" s="117"/>
      <c r="C17" s="119">
        <f>SUM(C15:C16)</f>
        <v>25766647.219999999</v>
      </c>
      <c r="D17" s="118"/>
      <c r="E17" s="117"/>
      <c r="F17" s="97"/>
    </row>
    <row r="18" spans="1:6" ht="18.95" customHeight="1">
      <c r="A18" s="97"/>
      <c r="B18" s="120"/>
      <c r="C18" s="120"/>
      <c r="D18" s="121"/>
      <c r="E18" s="120"/>
      <c r="F18" s="97"/>
    </row>
    <row r="19" spans="1:6" ht="18.95" customHeight="1">
      <c r="A19" s="93" t="s">
        <v>15</v>
      </c>
      <c r="B19" s="122" t="s">
        <v>3</v>
      </c>
      <c r="C19" s="123" t="s">
        <v>9</v>
      </c>
      <c r="D19" s="124" t="s">
        <v>5</v>
      </c>
      <c r="E19" s="122" t="s">
        <v>6</v>
      </c>
      <c r="F19" s="97"/>
    </row>
    <row r="20" spans="1:6" ht="21" customHeight="1">
      <c r="A20" s="99"/>
      <c r="B20" s="125"/>
      <c r="C20" s="126"/>
      <c r="D20" s="127" t="s">
        <v>1</v>
      </c>
      <c r="E20" s="146" t="s">
        <v>7</v>
      </c>
      <c r="F20" s="97"/>
    </row>
    <row r="21" spans="1:6" ht="18.95" customHeight="1">
      <c r="A21" s="128" t="s">
        <v>22</v>
      </c>
      <c r="B21" s="104"/>
      <c r="C21" s="105"/>
      <c r="D21" s="129"/>
      <c r="E21" s="105"/>
      <c r="F21" s="97"/>
    </row>
    <row r="22" spans="1:6" ht="18.95" customHeight="1">
      <c r="A22" s="128" t="s">
        <v>106</v>
      </c>
      <c r="B22" s="104">
        <v>873500</v>
      </c>
      <c r="C22" s="104">
        <v>498503</v>
      </c>
      <c r="D22" s="129" t="s">
        <v>1</v>
      </c>
      <c r="E22" s="104">
        <f>B22-C22</f>
        <v>374997</v>
      </c>
      <c r="F22" s="97"/>
    </row>
    <row r="23" spans="1:6" ht="18.95" customHeight="1">
      <c r="A23" s="128" t="s">
        <v>354</v>
      </c>
      <c r="B23" s="104">
        <v>1364300</v>
      </c>
      <c r="C23" s="104">
        <v>1361520</v>
      </c>
      <c r="D23" s="129" t="s">
        <v>1</v>
      </c>
      <c r="E23" s="104">
        <f t="shared" ref="E23:E33" si="1">B23-C23</f>
        <v>2780</v>
      </c>
      <c r="F23" s="97"/>
    </row>
    <row r="24" spans="1:6" ht="18.95" customHeight="1">
      <c r="A24" s="128" t="s">
        <v>107</v>
      </c>
      <c r="B24" s="104">
        <v>7962523</v>
      </c>
      <c r="C24" s="104">
        <v>7809063</v>
      </c>
      <c r="D24" s="129" t="s">
        <v>1</v>
      </c>
      <c r="E24" s="104">
        <f t="shared" si="1"/>
        <v>153460</v>
      </c>
      <c r="F24" s="97"/>
    </row>
    <row r="25" spans="1:6" ht="18.95" customHeight="1">
      <c r="A25" s="128" t="s">
        <v>108</v>
      </c>
      <c r="B25" s="104">
        <v>928507</v>
      </c>
      <c r="C25" s="104">
        <v>813618</v>
      </c>
      <c r="D25" s="129" t="s">
        <v>1</v>
      </c>
      <c r="E25" s="104">
        <f t="shared" si="1"/>
        <v>114889</v>
      </c>
      <c r="F25" s="97"/>
    </row>
    <row r="26" spans="1:6" ht="18.95" customHeight="1">
      <c r="A26" s="128" t="s">
        <v>109</v>
      </c>
      <c r="B26" s="104">
        <v>3318472</v>
      </c>
      <c r="C26" s="104">
        <v>1932068.76</v>
      </c>
      <c r="D26" s="129" t="s">
        <v>1</v>
      </c>
      <c r="E26" s="104">
        <f t="shared" si="1"/>
        <v>1386403.24</v>
      </c>
      <c r="F26" s="97"/>
    </row>
    <row r="27" spans="1:6" ht="18.95" customHeight="1">
      <c r="A27" s="128" t="s">
        <v>110</v>
      </c>
      <c r="B27" s="104">
        <v>2484360</v>
      </c>
      <c r="C27" s="104">
        <v>1602445.98</v>
      </c>
      <c r="D27" s="129" t="s">
        <v>1</v>
      </c>
      <c r="E27" s="104">
        <f t="shared" si="1"/>
        <v>881914.02</v>
      </c>
      <c r="F27" s="97"/>
    </row>
    <row r="28" spans="1:6" ht="18.95" customHeight="1">
      <c r="A28" s="128" t="s">
        <v>111</v>
      </c>
      <c r="B28" s="104">
        <v>1830000</v>
      </c>
      <c r="C28" s="104">
        <v>1485687.4</v>
      </c>
      <c r="D28" s="129" t="s">
        <v>1</v>
      </c>
      <c r="E28" s="104">
        <f t="shared" si="1"/>
        <v>344312.60000000009</v>
      </c>
      <c r="F28" s="97"/>
    </row>
    <row r="29" spans="1:6" ht="18.95" customHeight="1">
      <c r="A29" s="128" t="s">
        <v>112</v>
      </c>
      <c r="B29" s="104">
        <v>943478</v>
      </c>
      <c r="C29" s="104">
        <v>756477.53</v>
      </c>
      <c r="D29" s="278" t="s">
        <v>1</v>
      </c>
      <c r="E29" s="104">
        <f>B29-C29</f>
        <v>187000.46999999997</v>
      </c>
      <c r="F29" s="97"/>
    </row>
    <row r="30" spans="1:6" ht="18.95" customHeight="1">
      <c r="A30" s="128" t="s">
        <v>113</v>
      </c>
      <c r="B30" s="104">
        <v>617400</v>
      </c>
      <c r="C30" s="104">
        <v>565197</v>
      </c>
      <c r="D30" s="129" t="s">
        <v>1</v>
      </c>
      <c r="E30" s="104">
        <f t="shared" si="1"/>
        <v>52203</v>
      </c>
      <c r="F30" s="97"/>
    </row>
    <row r="31" spans="1:6" ht="18.95" customHeight="1">
      <c r="A31" s="128" t="s">
        <v>114</v>
      </c>
      <c r="B31" s="104">
        <v>6559160</v>
      </c>
      <c r="C31" s="104">
        <v>6473300</v>
      </c>
      <c r="D31" s="129" t="s">
        <v>1</v>
      </c>
      <c r="E31" s="104">
        <f t="shared" si="1"/>
        <v>85860</v>
      </c>
      <c r="F31" s="97"/>
    </row>
    <row r="32" spans="1:6" ht="18.95" customHeight="1">
      <c r="A32" s="128" t="s">
        <v>115</v>
      </c>
      <c r="B32" s="110">
        <v>20000</v>
      </c>
      <c r="C32" s="110">
        <v>20000</v>
      </c>
      <c r="D32" s="129" t="s">
        <v>1</v>
      </c>
      <c r="E32" s="104">
        <f t="shared" si="1"/>
        <v>0</v>
      </c>
      <c r="F32" s="97"/>
    </row>
    <row r="33" spans="1:7" ht="20.25" customHeight="1">
      <c r="A33" s="128" t="s">
        <v>21</v>
      </c>
      <c r="B33" s="130">
        <f>SUM(B22:B32)</f>
        <v>26901700</v>
      </c>
      <c r="C33" s="105">
        <f>SUM(C22:C32)</f>
        <v>23317880.670000002</v>
      </c>
      <c r="D33" s="115"/>
      <c r="E33" s="114">
        <f t="shared" si="1"/>
        <v>3583819.3299999982</v>
      </c>
      <c r="F33" s="97"/>
    </row>
    <row r="34" spans="1:7" ht="18.95" customHeight="1">
      <c r="A34" s="132" t="s">
        <v>13</v>
      </c>
      <c r="B34" s="117"/>
      <c r="C34" s="133">
        <f>SUM(C33:C33)</f>
        <v>23317880.670000002</v>
      </c>
      <c r="D34" s="131"/>
      <c r="E34" s="117"/>
      <c r="F34" s="97"/>
      <c r="G34" s="210"/>
    </row>
    <row r="35" spans="1:7" ht="18.95" customHeight="1">
      <c r="A35" s="128" t="s">
        <v>116</v>
      </c>
      <c r="B35" s="134"/>
      <c r="C35" s="135">
        <f>C17-C34</f>
        <v>2448766.549999997</v>
      </c>
      <c r="D35" s="118"/>
      <c r="E35" s="117"/>
      <c r="F35" s="97"/>
    </row>
    <row r="36" spans="1:7" ht="18.95" customHeight="1">
      <c r="A36" s="132" t="s">
        <v>117</v>
      </c>
      <c r="B36" s="120"/>
      <c r="C36" s="136"/>
      <c r="D36" s="129"/>
      <c r="E36" s="120"/>
      <c r="F36" s="97"/>
    </row>
    <row r="37" spans="1:7" ht="18.95" customHeight="1">
      <c r="A37" s="128" t="s">
        <v>118</v>
      </c>
      <c r="B37" s="137"/>
      <c r="C37" s="138">
        <v>0</v>
      </c>
      <c r="D37" s="139"/>
      <c r="E37" s="140"/>
      <c r="F37" s="97"/>
    </row>
    <row r="38" spans="1:7" ht="18.95" customHeight="1">
      <c r="A38" s="128"/>
      <c r="B38" s="141"/>
      <c r="C38" s="97"/>
      <c r="D38" s="142"/>
      <c r="E38" s="142"/>
      <c r="F38" s="128"/>
      <c r="G38" s="143"/>
    </row>
    <row r="39" spans="1:7" s="92" customFormat="1" ht="18.95" customHeight="1">
      <c r="A39" s="342" t="s">
        <v>188</v>
      </c>
      <c r="B39" s="342"/>
      <c r="C39" s="342"/>
      <c r="D39" s="342"/>
      <c r="E39" s="342"/>
      <c r="F39" s="342"/>
    </row>
    <row r="40" spans="1:7" s="92" customFormat="1" ht="18.95" customHeight="1">
      <c r="A40" s="342" t="s">
        <v>189</v>
      </c>
      <c r="B40" s="342"/>
      <c r="C40" s="342"/>
      <c r="D40" s="342"/>
      <c r="E40" s="342"/>
      <c r="F40" s="342"/>
    </row>
    <row r="41" spans="1:7" s="92" customFormat="1" ht="18.95" customHeight="1">
      <c r="A41" s="342" t="s">
        <v>190</v>
      </c>
      <c r="B41" s="342"/>
      <c r="C41" s="342"/>
      <c r="D41" s="342"/>
      <c r="E41" s="342"/>
      <c r="F41" s="342"/>
    </row>
    <row r="42" spans="1:7" ht="18.75" customHeight="1">
      <c r="A42" s="341" t="s">
        <v>119</v>
      </c>
      <c r="B42" s="341"/>
      <c r="C42" s="341"/>
      <c r="D42" s="341"/>
      <c r="E42" s="341"/>
      <c r="F42" s="341"/>
    </row>
    <row r="43" spans="1:7" ht="18.95" customHeight="1">
      <c r="A43" s="144"/>
      <c r="B43" s="144"/>
      <c r="C43" s="144"/>
      <c r="D43" s="144"/>
      <c r="E43" s="144"/>
      <c r="F43" s="144"/>
    </row>
  </sheetData>
  <mergeCells count="7">
    <mergeCell ref="A1:E1"/>
    <mergeCell ref="A2:E2"/>
    <mergeCell ref="A3:E3"/>
    <mergeCell ref="A42:F42"/>
    <mergeCell ref="A39:F39"/>
    <mergeCell ref="A40:F40"/>
    <mergeCell ref="A41:F41"/>
  </mergeCells>
  <pageMargins left="0.51" right="0.2" top="0.32" bottom="0.39370078740157483" header="0.23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G19" sqref="G19"/>
    </sheetView>
  </sheetViews>
  <sheetFormatPr defaultRowHeight="24"/>
  <cols>
    <col min="1" max="5" width="9.140625" style="264"/>
    <col min="6" max="6" width="13.140625" style="264" customWidth="1"/>
    <col min="7" max="7" width="15.7109375" style="264" customWidth="1"/>
    <col min="8" max="16384" width="9.140625" style="264"/>
  </cols>
  <sheetData>
    <row r="1" spans="1:9">
      <c r="A1" s="350" t="s">
        <v>162</v>
      </c>
      <c r="B1" s="350"/>
      <c r="C1" s="350"/>
      <c r="D1" s="350"/>
      <c r="E1" s="350"/>
      <c r="F1" s="350"/>
      <c r="G1" s="350"/>
      <c r="H1" s="350"/>
      <c r="I1" s="350"/>
    </row>
    <row r="2" spans="1:9">
      <c r="A2" s="350" t="s">
        <v>77</v>
      </c>
      <c r="B2" s="350"/>
      <c r="C2" s="350"/>
      <c r="D2" s="350"/>
      <c r="E2" s="350"/>
      <c r="F2" s="350"/>
      <c r="G2" s="350"/>
      <c r="H2" s="350"/>
      <c r="I2" s="350"/>
    </row>
    <row r="3" spans="1:9">
      <c r="A3" s="363" t="s">
        <v>237</v>
      </c>
      <c r="B3" s="363"/>
      <c r="C3" s="363"/>
      <c r="D3" s="363"/>
      <c r="E3" s="363"/>
      <c r="F3" s="363"/>
      <c r="G3" s="363"/>
      <c r="H3" s="363"/>
      <c r="I3" s="363"/>
    </row>
    <row r="4" spans="1:9">
      <c r="A4" s="320"/>
      <c r="B4" s="320"/>
      <c r="C4" s="320"/>
      <c r="D4" s="320"/>
      <c r="E4" s="320"/>
      <c r="F4" s="320"/>
    </row>
    <row r="5" spans="1:9">
      <c r="A5" s="269" t="s">
        <v>375</v>
      </c>
    </row>
    <row r="6" spans="1:9">
      <c r="B6" s="264" t="s">
        <v>376</v>
      </c>
      <c r="G6" s="333">
        <v>12180390.33</v>
      </c>
    </row>
    <row r="7" spans="1:9">
      <c r="B7" s="264" t="s">
        <v>378</v>
      </c>
      <c r="G7" s="333">
        <v>612191.64</v>
      </c>
    </row>
    <row r="8" spans="1:9" ht="24.75" thickBot="1">
      <c r="B8" s="264" t="s">
        <v>377</v>
      </c>
      <c r="G8" s="334">
        <f>SUM(G6:G7)</f>
        <v>12792581.970000001</v>
      </c>
    </row>
    <row r="9" spans="1:9" ht="24.75" thickTop="1"/>
    <row r="15" spans="1:9">
      <c r="A15" s="203" t="s">
        <v>379</v>
      </c>
      <c r="B15" s="203"/>
      <c r="C15" s="203"/>
      <c r="D15" s="203"/>
      <c r="E15" s="203"/>
      <c r="F15" s="203"/>
    </row>
    <row r="16" spans="1:9">
      <c r="A16" s="203" t="s">
        <v>380</v>
      </c>
      <c r="B16" s="203"/>
      <c r="C16" s="203"/>
      <c r="D16" s="203"/>
      <c r="E16" s="203"/>
      <c r="F16" s="203"/>
    </row>
    <row r="17" spans="1:6">
      <c r="A17" s="203" t="s">
        <v>381</v>
      </c>
      <c r="B17" s="203"/>
      <c r="C17" s="203"/>
      <c r="D17" s="203"/>
      <c r="E17" s="203"/>
      <c r="F17" s="203"/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18"/>
  <sheetViews>
    <sheetView view="pageBreakPreview" zoomScaleSheetLayoutView="100" workbookViewId="0">
      <selection activeCell="D14" sqref="D14"/>
    </sheetView>
  </sheetViews>
  <sheetFormatPr defaultRowHeight="21"/>
  <cols>
    <col min="1" max="1" width="18.42578125" style="163" customWidth="1"/>
    <col min="2" max="2" width="24.28515625" style="163" customWidth="1"/>
    <col min="3" max="3" width="59.42578125" style="30" bestFit="1" customWidth="1"/>
    <col min="4" max="4" width="16.85546875" style="30" customWidth="1"/>
    <col min="5" max="5" width="17.5703125" style="30" customWidth="1"/>
    <col min="6" max="6" width="17.28515625" style="30" customWidth="1"/>
    <col min="7" max="7" width="14.85546875" style="30" customWidth="1"/>
    <col min="8" max="8" width="15.85546875" style="30" customWidth="1"/>
    <col min="9" max="16384" width="9.140625" style="30"/>
  </cols>
  <sheetData>
    <row r="1" spans="1:8">
      <c r="A1" s="350" t="s">
        <v>162</v>
      </c>
      <c r="B1" s="350"/>
      <c r="C1" s="350"/>
      <c r="D1" s="350"/>
      <c r="E1" s="350"/>
      <c r="F1" s="350"/>
      <c r="G1" s="350"/>
      <c r="H1" s="350"/>
    </row>
    <row r="2" spans="1:8">
      <c r="A2" s="350" t="s">
        <v>77</v>
      </c>
      <c r="B2" s="350"/>
      <c r="C2" s="350"/>
      <c r="D2" s="350"/>
      <c r="E2" s="350"/>
      <c r="F2" s="350"/>
      <c r="G2" s="350"/>
      <c r="H2" s="350"/>
    </row>
    <row r="3" spans="1:8">
      <c r="A3" s="350" t="s">
        <v>245</v>
      </c>
      <c r="B3" s="350"/>
      <c r="C3" s="350"/>
      <c r="D3" s="350"/>
      <c r="E3" s="350"/>
      <c r="F3" s="350"/>
      <c r="G3" s="350"/>
      <c r="H3" s="350"/>
    </row>
    <row r="4" spans="1:8">
      <c r="A4" s="389" t="s">
        <v>145</v>
      </c>
      <c r="B4" s="389"/>
      <c r="C4" s="389"/>
      <c r="D4" s="389"/>
      <c r="E4" s="389"/>
      <c r="F4" s="389"/>
      <c r="G4" s="389"/>
      <c r="H4" s="389"/>
    </row>
    <row r="6" spans="1:8">
      <c r="A6" s="393" t="s">
        <v>138</v>
      </c>
      <c r="B6" s="393" t="s">
        <v>139</v>
      </c>
      <c r="C6" s="393" t="s">
        <v>140</v>
      </c>
      <c r="D6" s="213" t="s">
        <v>146</v>
      </c>
      <c r="E6" s="394" t="s">
        <v>147</v>
      </c>
      <c r="F6" s="393" t="s">
        <v>148</v>
      </c>
      <c r="G6" s="394" t="s">
        <v>149</v>
      </c>
      <c r="H6" s="393" t="s">
        <v>150</v>
      </c>
    </row>
    <row r="7" spans="1:8">
      <c r="A7" s="393"/>
      <c r="B7" s="393"/>
      <c r="C7" s="393"/>
      <c r="D7" s="214" t="s">
        <v>151</v>
      </c>
      <c r="E7" s="395"/>
      <c r="F7" s="393"/>
      <c r="G7" s="395"/>
      <c r="H7" s="393"/>
    </row>
    <row r="8" spans="1:8">
      <c r="A8" s="215" t="s">
        <v>152</v>
      </c>
      <c r="B8" s="216" t="s">
        <v>153</v>
      </c>
      <c r="C8" s="217" t="s">
        <v>246</v>
      </c>
      <c r="D8" s="218">
        <v>1164000</v>
      </c>
      <c r="E8" s="219">
        <v>869000</v>
      </c>
      <c r="F8" s="220">
        <v>869000</v>
      </c>
      <c r="G8" s="280" t="s">
        <v>1</v>
      </c>
      <c r="H8" s="282" t="s">
        <v>1</v>
      </c>
    </row>
    <row r="9" spans="1:8">
      <c r="A9" s="215"/>
      <c r="B9" s="215"/>
      <c r="C9" s="222" t="s">
        <v>247</v>
      </c>
      <c r="D9" s="223"/>
      <c r="E9" s="224"/>
      <c r="F9" s="224"/>
      <c r="G9" s="221"/>
      <c r="H9" s="223"/>
    </row>
    <row r="10" spans="1:8">
      <c r="A10" s="215"/>
      <c r="B10" s="225"/>
      <c r="C10" s="226" t="s">
        <v>248</v>
      </c>
      <c r="D10" s="224"/>
      <c r="E10" s="224"/>
      <c r="F10" s="224"/>
      <c r="G10" s="221"/>
      <c r="H10" s="223"/>
    </row>
    <row r="11" spans="1:8">
      <c r="A11" s="215" t="s">
        <v>152</v>
      </c>
      <c r="B11" s="216" t="s">
        <v>153</v>
      </c>
      <c r="C11" s="226" t="s">
        <v>249</v>
      </c>
      <c r="D11" s="223">
        <v>2225000</v>
      </c>
      <c r="E11" s="223">
        <v>2218800</v>
      </c>
      <c r="F11" s="223">
        <v>0</v>
      </c>
      <c r="G11" s="221">
        <v>0</v>
      </c>
      <c r="H11" s="223">
        <v>2218800</v>
      </c>
    </row>
    <row r="12" spans="1:8" s="228" customFormat="1">
      <c r="A12" s="225"/>
      <c r="B12" s="225"/>
      <c r="C12" s="227" t="s">
        <v>250</v>
      </c>
      <c r="D12" s="223"/>
      <c r="E12" s="223"/>
      <c r="F12" s="223"/>
      <c r="G12" s="221"/>
      <c r="H12" s="223"/>
    </row>
    <row r="13" spans="1:8">
      <c r="A13" s="225"/>
      <c r="B13" s="225"/>
      <c r="C13" s="227" t="s">
        <v>251</v>
      </c>
      <c r="D13" s="223"/>
      <c r="E13" s="223"/>
      <c r="F13" s="223"/>
      <c r="G13" s="221"/>
      <c r="H13" s="223"/>
    </row>
    <row r="14" spans="1:8">
      <c r="A14" s="215" t="s">
        <v>152</v>
      </c>
      <c r="B14" s="216" t="s">
        <v>153</v>
      </c>
      <c r="C14" s="227" t="s">
        <v>252</v>
      </c>
      <c r="D14" s="223">
        <v>1132000</v>
      </c>
      <c r="E14" s="223">
        <v>740000</v>
      </c>
      <c r="F14" s="223">
        <v>0</v>
      </c>
      <c r="G14" s="221">
        <v>0</v>
      </c>
      <c r="H14" s="223">
        <v>740000</v>
      </c>
    </row>
    <row r="15" spans="1:8">
      <c r="A15" s="225"/>
      <c r="B15" s="225"/>
      <c r="C15" s="227" t="s">
        <v>253</v>
      </c>
      <c r="D15" s="223"/>
      <c r="E15" s="223"/>
      <c r="F15" s="223"/>
      <c r="G15" s="221"/>
      <c r="H15" s="223"/>
    </row>
    <row r="16" spans="1:8" ht="21.75" thickBot="1">
      <c r="A16" s="229"/>
      <c r="B16" s="230"/>
      <c r="C16" s="231"/>
      <c r="D16" s="223"/>
      <c r="E16" s="224"/>
      <c r="F16" s="224"/>
      <c r="G16" s="221"/>
      <c r="H16" s="218"/>
    </row>
    <row r="17" spans="1:8" ht="24" thickBot="1">
      <c r="A17" s="390" t="s">
        <v>12</v>
      </c>
      <c r="B17" s="391"/>
      <c r="C17" s="392"/>
      <c r="D17" s="232">
        <f>SUM(D8:D16)</f>
        <v>4521000</v>
      </c>
      <c r="E17" s="232">
        <f>SUM(E8:E16)</f>
        <v>3827800</v>
      </c>
      <c r="F17" s="232">
        <f>SUM(F8:F16)</f>
        <v>869000</v>
      </c>
      <c r="G17" s="281">
        <f>SUM(G8:G16)</f>
        <v>0</v>
      </c>
      <c r="H17" s="283">
        <f>SUM(H11:H16)</f>
        <v>2958800</v>
      </c>
    </row>
    <row r="18" spans="1:8" ht="21.75" thickTop="1"/>
  </sheetData>
  <mergeCells count="12">
    <mergeCell ref="A17:C17"/>
    <mergeCell ref="A4:H4"/>
    <mergeCell ref="A1:H1"/>
    <mergeCell ref="A2:H2"/>
    <mergeCell ref="A3:H3"/>
    <mergeCell ref="A6:A7"/>
    <mergeCell ref="B6:B7"/>
    <mergeCell ref="C6:C7"/>
    <mergeCell ref="E6:E7"/>
    <mergeCell ref="F6:F7"/>
    <mergeCell ref="G6:G7"/>
    <mergeCell ref="H6:H7"/>
  </mergeCells>
  <pageMargins left="0.11811023622047245" right="0" top="0.74803149606299213" bottom="0.74803149606299213" header="0.31496062992125984" footer="0.31496062992125984"/>
  <pageSetup paperSize="9" scale="8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31"/>
  <sheetViews>
    <sheetView workbookViewId="0">
      <selection activeCell="F24" sqref="F24"/>
    </sheetView>
  </sheetViews>
  <sheetFormatPr defaultRowHeight="23.25"/>
  <cols>
    <col min="1" max="1" width="15.85546875" style="266" customWidth="1"/>
    <col min="2" max="4" width="9.140625" style="266"/>
    <col min="5" max="5" width="14.5703125" style="266" bestFit="1" customWidth="1"/>
    <col min="6" max="6" width="14.42578125" style="266" customWidth="1"/>
    <col min="7" max="16384" width="9.140625" style="266"/>
  </cols>
  <sheetData>
    <row r="1" spans="1:9">
      <c r="A1" s="396" t="s">
        <v>210</v>
      </c>
      <c r="B1" s="396"/>
      <c r="C1" s="396"/>
      <c r="D1" s="396"/>
      <c r="E1" s="396"/>
      <c r="F1" s="396"/>
      <c r="G1" s="396"/>
      <c r="H1" s="396"/>
      <c r="I1" s="396"/>
    </row>
    <row r="2" spans="1:9">
      <c r="A2" s="396" t="s">
        <v>211</v>
      </c>
      <c r="B2" s="396"/>
      <c r="C2" s="396"/>
      <c r="D2" s="396"/>
      <c r="E2" s="396"/>
      <c r="F2" s="396"/>
      <c r="G2" s="396"/>
      <c r="H2" s="396"/>
      <c r="I2" s="396"/>
    </row>
    <row r="3" spans="1:9">
      <c r="A3" s="396" t="s">
        <v>239</v>
      </c>
      <c r="B3" s="396"/>
      <c r="C3" s="396"/>
      <c r="D3" s="396"/>
      <c r="E3" s="396"/>
      <c r="F3" s="396"/>
      <c r="G3" s="396"/>
      <c r="H3" s="396"/>
      <c r="I3" s="396"/>
    </row>
    <row r="5" spans="1:9">
      <c r="A5" s="266" t="s">
        <v>240</v>
      </c>
      <c r="E5" s="267">
        <v>3897800</v>
      </c>
      <c r="G5" s="266" t="s">
        <v>212</v>
      </c>
    </row>
    <row r="6" spans="1:9">
      <c r="A6" s="266" t="s">
        <v>241</v>
      </c>
      <c r="E6" s="268">
        <v>3782000</v>
      </c>
      <c r="G6" s="266" t="s">
        <v>212</v>
      </c>
    </row>
    <row r="7" spans="1:9" ht="24" thickBot="1">
      <c r="A7" s="266" t="s">
        <v>242</v>
      </c>
      <c r="E7" s="308">
        <f>E5-E6</f>
        <v>115800</v>
      </c>
      <c r="G7" s="266" t="s">
        <v>212</v>
      </c>
    </row>
    <row r="8" spans="1:9" ht="24" thickTop="1"/>
    <row r="9" spans="1:9">
      <c r="A9" s="396" t="s">
        <v>213</v>
      </c>
      <c r="B9" s="396"/>
      <c r="C9" s="396"/>
      <c r="D9" s="396"/>
      <c r="E9" s="396"/>
      <c r="F9" s="396"/>
      <c r="G9" s="396"/>
      <c r="H9" s="396"/>
      <c r="I9" s="396"/>
    </row>
    <row r="10" spans="1:9">
      <c r="A10" s="396" t="s">
        <v>239</v>
      </c>
      <c r="B10" s="396"/>
      <c r="C10" s="396"/>
      <c r="D10" s="396"/>
      <c r="E10" s="396"/>
      <c r="F10" s="396"/>
      <c r="G10" s="396"/>
      <c r="H10" s="396"/>
      <c r="I10" s="396"/>
    </row>
    <row r="12" spans="1:9">
      <c r="A12" s="266" t="s">
        <v>343</v>
      </c>
      <c r="E12" s="267">
        <v>728800</v>
      </c>
      <c r="G12" s="266" t="s">
        <v>212</v>
      </c>
    </row>
    <row r="13" spans="1:9">
      <c r="A13" s="266" t="s">
        <v>344</v>
      </c>
      <c r="E13" s="268">
        <v>760800</v>
      </c>
      <c r="G13" s="266" t="s">
        <v>212</v>
      </c>
    </row>
    <row r="14" spans="1:9" ht="24" thickBot="1">
      <c r="A14" s="266" t="s">
        <v>352</v>
      </c>
      <c r="E14" s="308">
        <f>E12-E13</f>
        <v>-32000</v>
      </c>
      <c r="G14" s="266" t="s">
        <v>212</v>
      </c>
    </row>
    <row r="15" spans="1:9" ht="24" thickTop="1"/>
    <row r="16" spans="1:9">
      <c r="A16" s="396" t="s">
        <v>214</v>
      </c>
      <c r="B16" s="396"/>
      <c r="C16" s="396"/>
      <c r="D16" s="396"/>
      <c r="E16" s="396"/>
      <c r="F16" s="396"/>
      <c r="G16" s="396"/>
      <c r="H16" s="396"/>
      <c r="I16" s="396"/>
    </row>
    <row r="17" spans="1:9">
      <c r="A17" s="396" t="s">
        <v>239</v>
      </c>
      <c r="B17" s="396"/>
      <c r="C17" s="396"/>
      <c r="D17" s="396"/>
      <c r="E17" s="396"/>
      <c r="F17" s="396"/>
      <c r="G17" s="396"/>
      <c r="H17" s="396"/>
      <c r="I17" s="396"/>
    </row>
    <row r="18" spans="1:9">
      <c r="A18" s="266" t="s">
        <v>345</v>
      </c>
      <c r="F18" s="267">
        <v>584785</v>
      </c>
      <c r="G18" s="266" t="s">
        <v>212</v>
      </c>
    </row>
    <row r="19" spans="1:9">
      <c r="A19" s="266" t="s">
        <v>353</v>
      </c>
      <c r="F19" s="268">
        <v>565136</v>
      </c>
      <c r="G19" s="266" t="s">
        <v>212</v>
      </c>
    </row>
    <row r="20" spans="1:9">
      <c r="A20" s="266" t="s">
        <v>215</v>
      </c>
      <c r="E20" s="267">
        <v>459760</v>
      </c>
    </row>
    <row r="21" spans="1:9">
      <c r="A21" s="266" t="s">
        <v>216</v>
      </c>
      <c r="E21" s="267">
        <v>19200</v>
      </c>
    </row>
    <row r="22" spans="1:9">
      <c r="A22" s="266" t="s">
        <v>217</v>
      </c>
      <c r="E22" s="267">
        <v>74406</v>
      </c>
    </row>
    <row r="23" spans="1:9">
      <c r="A23" s="266" t="s">
        <v>218</v>
      </c>
      <c r="E23" s="268">
        <v>11770</v>
      </c>
      <c r="F23" s="268">
        <f>E23+E22+E21+E20</f>
        <v>565136</v>
      </c>
      <c r="G23" s="266" t="s">
        <v>212</v>
      </c>
    </row>
    <row r="24" spans="1:9" ht="24" thickBot="1">
      <c r="A24" s="266" t="s">
        <v>219</v>
      </c>
      <c r="F24" s="308">
        <f>F18-F19</f>
        <v>19649</v>
      </c>
    </row>
    <row r="25" spans="1:9" s="305" customFormat="1" ht="24" thickTop="1"/>
    <row r="26" spans="1:9" s="305" customFormat="1">
      <c r="A26" s="397"/>
      <c r="B26" s="397"/>
      <c r="C26" s="397"/>
      <c r="D26" s="397"/>
      <c r="E26" s="397"/>
      <c r="F26" s="397"/>
      <c r="G26" s="397"/>
      <c r="H26" s="397"/>
    </row>
    <row r="27" spans="1:9" s="305" customFormat="1">
      <c r="A27" s="397"/>
      <c r="B27" s="397"/>
      <c r="C27" s="397"/>
      <c r="D27" s="397"/>
      <c r="E27" s="397"/>
      <c r="F27" s="397"/>
      <c r="G27" s="397"/>
      <c r="H27" s="397"/>
    </row>
    <row r="28" spans="1:9" s="305" customFormat="1">
      <c r="F28" s="306"/>
    </row>
    <row r="29" spans="1:9" s="305" customFormat="1">
      <c r="F29" s="306"/>
    </row>
    <row r="30" spans="1:9" s="305" customFormat="1">
      <c r="F30" s="307"/>
    </row>
    <row r="31" spans="1:9" s="305" customFormat="1"/>
  </sheetData>
  <mergeCells count="9">
    <mergeCell ref="A17:I17"/>
    <mergeCell ref="A26:H26"/>
    <mergeCell ref="A27:H27"/>
    <mergeCell ref="A1:I1"/>
    <mergeCell ref="A2:I2"/>
    <mergeCell ref="A3:I3"/>
    <mergeCell ref="A9:I9"/>
    <mergeCell ref="A10:I10"/>
    <mergeCell ref="A16:I16"/>
  </mergeCells>
  <pageMargins left="0.7" right="0.7" top="0.27" bottom="0.17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24"/>
  <sheetViews>
    <sheetView topLeftCell="A4" workbookViewId="0">
      <selection activeCell="K7" sqref="K7:K12"/>
    </sheetView>
  </sheetViews>
  <sheetFormatPr defaultRowHeight="24"/>
  <cols>
    <col min="1" max="6" width="9.140625" style="264"/>
    <col min="7" max="7" width="12" style="264" customWidth="1"/>
    <col min="8" max="8" width="9.140625" style="264"/>
    <col min="9" max="9" width="5.5703125" style="264" customWidth="1"/>
    <col min="10" max="10" width="9.140625" style="264"/>
    <col min="11" max="11" width="15.42578125" style="264" customWidth="1"/>
    <col min="12" max="16384" width="9.140625" style="264"/>
  </cols>
  <sheetData>
    <row r="1" spans="1:11">
      <c r="A1" s="411" t="s">
        <v>210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</row>
    <row r="2" spans="1:11">
      <c r="A2" s="411" t="s">
        <v>77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</row>
    <row r="3" spans="1:11">
      <c r="A3" s="411" t="s">
        <v>233</v>
      </c>
      <c r="B3" s="411"/>
      <c r="C3" s="411"/>
      <c r="D3" s="411"/>
      <c r="E3" s="411"/>
      <c r="F3" s="411"/>
      <c r="G3" s="411"/>
      <c r="H3" s="411"/>
      <c r="I3" s="411"/>
      <c r="J3" s="411"/>
      <c r="K3" s="411"/>
    </row>
    <row r="5" spans="1:11">
      <c r="A5" s="269" t="s">
        <v>220</v>
      </c>
    </row>
    <row r="6" spans="1:11">
      <c r="B6" s="264" t="s">
        <v>39</v>
      </c>
    </row>
    <row r="7" spans="1:11">
      <c r="B7" s="264" t="s">
        <v>221</v>
      </c>
      <c r="H7" s="264" t="s">
        <v>225</v>
      </c>
      <c r="K7" s="265">
        <v>35251141.950000003</v>
      </c>
    </row>
    <row r="8" spans="1:11">
      <c r="B8" s="264" t="s">
        <v>222</v>
      </c>
      <c r="F8" s="264" t="s">
        <v>223</v>
      </c>
      <c r="H8" s="264" t="s">
        <v>226</v>
      </c>
      <c r="K8" s="265">
        <v>1241257.44</v>
      </c>
    </row>
    <row r="9" spans="1:11">
      <c r="B9" s="264" t="s">
        <v>222</v>
      </c>
      <c r="F9" s="264" t="s">
        <v>224</v>
      </c>
      <c r="H9" s="264" t="s">
        <v>227</v>
      </c>
      <c r="K9" s="265">
        <v>8181079.8499999996</v>
      </c>
    </row>
    <row r="10" spans="1:11">
      <c r="B10" s="264" t="s">
        <v>222</v>
      </c>
      <c r="F10" s="264" t="s">
        <v>224</v>
      </c>
      <c r="H10" s="264" t="s">
        <v>228</v>
      </c>
      <c r="K10" s="265">
        <v>306718.06</v>
      </c>
    </row>
    <row r="11" spans="1:11">
      <c r="B11" s="264" t="s">
        <v>222</v>
      </c>
      <c r="F11" s="264" t="s">
        <v>224</v>
      </c>
      <c r="H11" s="264" t="s">
        <v>229</v>
      </c>
      <c r="K11" s="265">
        <v>2419.1</v>
      </c>
    </row>
    <row r="12" spans="1:11" ht="24.75" thickBot="1">
      <c r="I12" s="269" t="s">
        <v>12</v>
      </c>
      <c r="K12" s="270">
        <f>SUM(K7:K11)</f>
        <v>44982616.400000006</v>
      </c>
    </row>
    <row r="13" spans="1:11" ht="24.75" thickTop="1"/>
    <row r="14" spans="1:11">
      <c r="A14" s="269" t="s">
        <v>230</v>
      </c>
    </row>
    <row r="15" spans="1:11">
      <c r="B15" s="404" t="s">
        <v>123</v>
      </c>
      <c r="C15" s="406"/>
      <c r="D15" s="406"/>
      <c r="E15" s="405"/>
      <c r="F15" s="404" t="s">
        <v>124</v>
      </c>
      <c r="G15" s="405"/>
      <c r="H15" s="404" t="s">
        <v>125</v>
      </c>
      <c r="I15" s="405"/>
      <c r="J15" s="404" t="s">
        <v>14</v>
      </c>
      <c r="K15" s="405"/>
    </row>
    <row r="16" spans="1:11">
      <c r="B16" s="271" t="s">
        <v>163</v>
      </c>
      <c r="C16" s="272"/>
      <c r="D16" s="272"/>
      <c r="E16" s="273"/>
      <c r="F16" s="407">
        <v>2559</v>
      </c>
      <c r="G16" s="408"/>
      <c r="H16" s="407">
        <v>3</v>
      </c>
      <c r="I16" s="408"/>
      <c r="J16" s="398">
        <v>40122</v>
      </c>
      <c r="K16" s="399"/>
    </row>
    <row r="17" spans="1:11">
      <c r="B17" s="274" t="s">
        <v>126</v>
      </c>
      <c r="C17" s="275"/>
      <c r="D17" s="275"/>
      <c r="E17" s="276"/>
      <c r="F17" s="409">
        <v>2559</v>
      </c>
      <c r="G17" s="410"/>
      <c r="H17" s="409">
        <v>37</v>
      </c>
      <c r="I17" s="410"/>
      <c r="J17" s="402">
        <v>10322</v>
      </c>
      <c r="K17" s="403"/>
    </row>
    <row r="18" spans="1:11">
      <c r="B18" s="274"/>
      <c r="C18" s="275"/>
      <c r="D18" s="275"/>
      <c r="E18" s="276"/>
      <c r="F18" s="274"/>
      <c r="G18" s="276"/>
      <c r="H18" s="274"/>
      <c r="I18" s="276"/>
      <c r="J18" s="274"/>
      <c r="K18" s="276"/>
    </row>
    <row r="19" spans="1:11">
      <c r="B19" s="404" t="s">
        <v>12</v>
      </c>
      <c r="C19" s="406"/>
      <c r="D19" s="406"/>
      <c r="E19" s="406"/>
      <c r="F19" s="406"/>
      <c r="G19" s="405"/>
      <c r="H19" s="404">
        <v>40</v>
      </c>
      <c r="I19" s="405"/>
      <c r="J19" s="279"/>
      <c r="K19" s="277">
        <v>50444</v>
      </c>
    </row>
    <row r="21" spans="1:11">
      <c r="A21" s="269" t="s">
        <v>243</v>
      </c>
    </row>
    <row r="22" spans="1:11">
      <c r="B22" s="264" t="s">
        <v>244</v>
      </c>
      <c r="F22" s="400">
        <v>1045224.69</v>
      </c>
      <c r="G22" s="400"/>
    </row>
    <row r="23" spans="1:11" ht="24.75" thickBot="1">
      <c r="E23" s="269" t="s">
        <v>12</v>
      </c>
      <c r="F23" s="401">
        <v>1045224.69</v>
      </c>
      <c r="G23" s="401"/>
    </row>
    <row r="24" spans="1:11" ht="24.75" thickTop="1"/>
  </sheetData>
  <mergeCells count="17">
    <mergeCell ref="A1:K1"/>
    <mergeCell ref="A2:K2"/>
    <mergeCell ref="A3:K3"/>
    <mergeCell ref="B15:E15"/>
    <mergeCell ref="F15:G15"/>
    <mergeCell ref="H15:I15"/>
    <mergeCell ref="J15:K15"/>
    <mergeCell ref="J16:K16"/>
    <mergeCell ref="F22:G22"/>
    <mergeCell ref="F23:G23"/>
    <mergeCell ref="J17:K17"/>
    <mergeCell ref="H19:I19"/>
    <mergeCell ref="B19:G19"/>
    <mergeCell ref="F16:G16"/>
    <mergeCell ref="F17:G17"/>
    <mergeCell ref="H16:I16"/>
    <mergeCell ref="H17:I17"/>
  </mergeCells>
  <pageMargins left="0.17" right="0.26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O38"/>
  <sheetViews>
    <sheetView zoomScale="150" zoomScaleNormal="150" workbookViewId="0">
      <pane xSplit="1" ySplit="6" topLeftCell="B25" activePane="bottomRight" state="frozen"/>
      <selection pane="topRight" activeCell="B1" sqref="B1"/>
      <selection pane="bottomLeft" activeCell="A7" sqref="A7"/>
      <selection pane="bottomRight" activeCell="D4" sqref="D4:D6"/>
    </sheetView>
  </sheetViews>
  <sheetFormatPr defaultColWidth="8.85546875" defaultRowHeight="16.5"/>
  <cols>
    <col min="1" max="1" width="24.85546875" style="303" customWidth="1"/>
    <col min="2" max="2" width="10.5703125" style="288" customWidth="1"/>
    <col min="3" max="3" width="9.5703125" style="288" customWidth="1"/>
    <col min="4" max="4" width="8.140625" style="288" customWidth="1"/>
    <col min="5" max="5" width="10" style="288" customWidth="1"/>
    <col min="6" max="7" width="8.42578125" style="288" customWidth="1"/>
    <col min="8" max="8" width="7.42578125" style="288" customWidth="1"/>
    <col min="9" max="9" width="9.42578125" style="288" customWidth="1"/>
    <col min="10" max="10" width="9" style="288" customWidth="1"/>
    <col min="11" max="11" width="7.42578125" style="288" customWidth="1"/>
    <col min="12" max="12" width="7.140625" style="288" customWidth="1"/>
    <col min="13" max="13" width="9" style="288" customWidth="1"/>
    <col min="14" max="14" width="8" style="288" customWidth="1"/>
    <col min="15" max="15" width="9" style="288" customWidth="1"/>
    <col min="16" max="16384" width="8.85546875" style="288"/>
  </cols>
  <sheetData>
    <row r="1" spans="1:15" ht="15" customHeight="1">
      <c r="A1" s="415" t="s">
        <v>210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</row>
    <row r="2" spans="1:15" ht="15" customHeight="1">
      <c r="A2" s="415" t="s">
        <v>307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</row>
    <row r="3" spans="1:15" ht="15" customHeight="1" thickBot="1">
      <c r="A3" s="415" t="s">
        <v>341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</row>
    <row r="4" spans="1:15" ht="14.45" customHeight="1">
      <c r="A4" s="416" t="s">
        <v>15</v>
      </c>
      <c r="B4" s="419" t="s">
        <v>3</v>
      </c>
      <c r="C4" s="412" t="s">
        <v>12</v>
      </c>
      <c r="D4" s="412" t="s">
        <v>308</v>
      </c>
      <c r="E4" s="412" t="s">
        <v>209</v>
      </c>
      <c r="F4" s="412" t="s">
        <v>309</v>
      </c>
      <c r="G4" s="412" t="s">
        <v>310</v>
      </c>
      <c r="H4" s="412" t="s">
        <v>311</v>
      </c>
      <c r="I4" s="412" t="s">
        <v>312</v>
      </c>
      <c r="J4" s="412" t="s">
        <v>203</v>
      </c>
      <c r="K4" s="412" t="s">
        <v>313</v>
      </c>
      <c r="L4" s="412" t="s">
        <v>314</v>
      </c>
      <c r="M4" s="412" t="s">
        <v>315</v>
      </c>
      <c r="N4" s="412" t="s">
        <v>316</v>
      </c>
      <c r="O4" s="422" t="s">
        <v>317</v>
      </c>
    </row>
    <row r="5" spans="1:15" ht="14.45" customHeight="1">
      <c r="A5" s="417"/>
      <c r="B5" s="420"/>
      <c r="C5" s="413"/>
      <c r="D5" s="413"/>
      <c r="E5" s="413"/>
      <c r="F5" s="413"/>
      <c r="G5" s="413"/>
      <c r="H5" s="413"/>
      <c r="I5" s="413"/>
      <c r="J5" s="413"/>
      <c r="K5" s="413"/>
      <c r="L5" s="413"/>
      <c r="M5" s="413"/>
      <c r="N5" s="413"/>
      <c r="O5" s="423"/>
    </row>
    <row r="6" spans="1:15" ht="15.6" customHeight="1" thickBot="1">
      <c r="A6" s="418"/>
      <c r="B6" s="421"/>
      <c r="C6" s="414"/>
      <c r="D6" s="414"/>
      <c r="E6" s="414"/>
      <c r="F6" s="414"/>
      <c r="G6" s="414"/>
      <c r="H6" s="414"/>
      <c r="I6" s="414"/>
      <c r="J6" s="414"/>
      <c r="K6" s="414"/>
      <c r="L6" s="414"/>
      <c r="M6" s="414"/>
      <c r="N6" s="414"/>
      <c r="O6" s="424"/>
    </row>
    <row r="7" spans="1:15" ht="15" customHeight="1">
      <c r="A7" s="289" t="s">
        <v>318</v>
      </c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1"/>
    </row>
    <row r="8" spans="1:15" ht="15" customHeight="1">
      <c r="A8" s="292" t="s">
        <v>319</v>
      </c>
      <c r="B8" s="293">
        <v>1364300</v>
      </c>
      <c r="C8" s="293">
        <f>D8+E8+F8+G8+H8+I8+J8+K8+L8+M8+N8+O8</f>
        <v>1361520</v>
      </c>
      <c r="D8" s="293"/>
      <c r="E8" s="293">
        <f>676800+86400+42120+514080+42120</f>
        <v>1361520</v>
      </c>
      <c r="F8" s="293"/>
      <c r="G8" s="293"/>
      <c r="H8" s="293"/>
      <c r="I8" s="293"/>
      <c r="J8" s="293"/>
      <c r="K8" s="293"/>
      <c r="L8" s="293"/>
      <c r="M8" s="293"/>
      <c r="N8" s="293"/>
      <c r="O8" s="294">
        <v>0</v>
      </c>
    </row>
    <row r="9" spans="1:15" ht="15" customHeight="1">
      <c r="A9" s="292" t="s">
        <v>320</v>
      </c>
      <c r="B9" s="293">
        <v>7962523</v>
      </c>
      <c r="C9" s="293">
        <f>D9+E9+F9+G9+H9+I9+J9+K9+L9+M9+N9+O9</f>
        <v>7809063</v>
      </c>
      <c r="D9" s="293"/>
      <c r="E9" s="293">
        <f>2255785+71640+994800+163800+79800+829038+42000+526010+5483+54511-110</f>
        <v>5022757</v>
      </c>
      <c r="F9" s="293"/>
      <c r="G9" s="293">
        <f>72600</f>
        <v>72600</v>
      </c>
      <c r="H9" s="293"/>
      <c r="I9" s="293">
        <f>591316+42000+192840</f>
        <v>826156</v>
      </c>
      <c r="J9" s="293">
        <f>519260+38383+13500+1169090+148711-1290-104</f>
        <v>1887550</v>
      </c>
      <c r="K9" s="293"/>
      <c r="L9" s="293"/>
      <c r="M9" s="293"/>
      <c r="N9" s="293"/>
      <c r="O9" s="294">
        <v>0</v>
      </c>
    </row>
    <row r="10" spans="1:15" ht="15" customHeight="1">
      <c r="A10" s="292" t="s">
        <v>321</v>
      </c>
      <c r="B10" s="293">
        <v>0</v>
      </c>
      <c r="C10" s="293">
        <f>D10+E10+F10+G10+H10+I10+J10+K10+L10+M10+N10+O10</f>
        <v>459760</v>
      </c>
      <c r="D10" s="293"/>
      <c r="E10" s="293"/>
      <c r="F10" s="293"/>
      <c r="G10" s="293">
        <v>459760</v>
      </c>
      <c r="H10" s="293"/>
      <c r="I10" s="293"/>
      <c r="J10" s="293"/>
      <c r="K10" s="293"/>
      <c r="L10" s="293"/>
      <c r="M10" s="293"/>
      <c r="N10" s="293"/>
      <c r="O10" s="294">
        <v>0</v>
      </c>
    </row>
    <row r="11" spans="1:15" ht="15" customHeight="1">
      <c r="A11" s="292" t="s">
        <v>108</v>
      </c>
      <c r="B11" s="293">
        <v>928507</v>
      </c>
      <c r="C11" s="293">
        <f t="shared" ref="C11:C23" si="0">D11+E11+F11+G11+H11+I11+J11+K11+L11+M11+N11+O11</f>
        <v>813618</v>
      </c>
      <c r="D11" s="293"/>
      <c r="E11" s="293">
        <f>22230+64200+12930+600000</f>
        <v>699360</v>
      </c>
      <c r="F11" s="293"/>
      <c r="G11" s="293"/>
      <c r="H11" s="293"/>
      <c r="I11" s="293">
        <f>58800+4260</f>
        <v>63060</v>
      </c>
      <c r="J11" s="293">
        <f>12260+36000+2938</f>
        <v>51198</v>
      </c>
      <c r="K11" s="293"/>
      <c r="L11" s="293"/>
      <c r="M11" s="293"/>
      <c r="N11" s="293"/>
      <c r="O11" s="294">
        <v>0</v>
      </c>
    </row>
    <row r="12" spans="1:15" ht="15" customHeight="1">
      <c r="A12" s="292" t="s">
        <v>322</v>
      </c>
      <c r="B12" s="293">
        <v>0</v>
      </c>
      <c r="C12" s="293">
        <v>19200</v>
      </c>
      <c r="D12" s="293"/>
      <c r="E12" s="293"/>
      <c r="F12" s="293"/>
      <c r="G12" s="293">
        <v>19200</v>
      </c>
      <c r="H12" s="293"/>
      <c r="I12" s="293"/>
      <c r="J12" s="293"/>
      <c r="K12" s="293"/>
      <c r="L12" s="293"/>
      <c r="M12" s="293"/>
      <c r="N12" s="293"/>
      <c r="O12" s="294">
        <v>0</v>
      </c>
    </row>
    <row r="13" spans="1:15" ht="15" customHeight="1">
      <c r="A13" s="292" t="s">
        <v>109</v>
      </c>
      <c r="B13" s="293">
        <v>3318472</v>
      </c>
      <c r="C13" s="293">
        <f t="shared" si="0"/>
        <v>1932068.7600000002</v>
      </c>
      <c r="D13" s="293"/>
      <c r="E13" s="325">
        <f>8746+32328+4336+212883+217060+36764+2000+61069+198408</f>
        <v>773594</v>
      </c>
      <c r="F13" s="325">
        <f>3846</f>
        <v>3846</v>
      </c>
      <c r="G13" s="325">
        <f>12070.3+16318+4784+1481</f>
        <v>34653.300000000003</v>
      </c>
      <c r="H13" s="325">
        <f>5660</f>
        <v>5660</v>
      </c>
      <c r="I13" s="325">
        <f>3312+856</f>
        <v>4168</v>
      </c>
      <c r="J13" s="325">
        <f>3200+74347.86+8650+63950+849985-63200</f>
        <v>936932.86</v>
      </c>
      <c r="K13" s="325">
        <f>9997+55400+8922+5350</f>
        <v>79669</v>
      </c>
      <c r="L13" s="325">
        <f>42092+5032+21619</f>
        <v>68743</v>
      </c>
      <c r="M13" s="293"/>
      <c r="N13" s="293"/>
      <c r="O13" s="326">
        <f>24802.6</f>
        <v>24802.6</v>
      </c>
    </row>
    <row r="14" spans="1:15" ht="15" customHeight="1">
      <c r="A14" s="292" t="s">
        <v>110</v>
      </c>
      <c r="B14" s="293">
        <v>2484360</v>
      </c>
      <c r="C14" s="293">
        <f t="shared" si="0"/>
        <v>1602445.98</v>
      </c>
      <c r="D14" s="293"/>
      <c r="E14" s="293">
        <f>517+182120+7052+310858.02+85484.96+62531+79384+64423+14978+49918+45150+4700</f>
        <v>907115.98</v>
      </c>
      <c r="F14" s="293"/>
      <c r="G14" s="293"/>
      <c r="H14" s="293">
        <f>5600+59500</f>
        <v>65100</v>
      </c>
      <c r="I14" s="293">
        <f>16300+4712</f>
        <v>21012</v>
      </c>
      <c r="J14" s="293">
        <f>49700+10338+89730+12509+175305+19858+26980+10471+64061+16600</f>
        <v>475552</v>
      </c>
      <c r="K14" s="293"/>
      <c r="L14" s="293"/>
      <c r="M14" s="293"/>
      <c r="N14" s="293">
        <f>11590</f>
        <v>11590</v>
      </c>
      <c r="O14" s="294">
        <v>122076</v>
      </c>
    </row>
    <row r="15" spans="1:15" ht="15" customHeight="1">
      <c r="A15" s="292" t="s">
        <v>323</v>
      </c>
      <c r="B15" s="293">
        <v>0</v>
      </c>
      <c r="C15" s="293">
        <f t="shared" si="0"/>
        <v>74406</v>
      </c>
      <c r="D15" s="293"/>
      <c r="E15" s="293"/>
      <c r="F15" s="293"/>
      <c r="G15" s="293">
        <v>74406</v>
      </c>
      <c r="H15" s="293"/>
      <c r="I15" s="293"/>
      <c r="J15" s="293"/>
      <c r="K15" s="293"/>
      <c r="L15" s="293"/>
      <c r="M15" s="293"/>
      <c r="N15" s="293"/>
      <c r="O15" s="294"/>
    </row>
    <row r="16" spans="1:15" ht="15" customHeight="1">
      <c r="A16" s="292" t="s">
        <v>111</v>
      </c>
      <c r="B16" s="293">
        <v>1830000</v>
      </c>
      <c r="C16" s="293">
        <f t="shared" si="0"/>
        <v>1485687.4</v>
      </c>
      <c r="D16" s="293"/>
      <c r="E16" s="293">
        <f>40598.98+5724+115752.6+665+204759.86+14807.55+1995.72</f>
        <v>384303.70999999996</v>
      </c>
      <c r="F16" s="293"/>
      <c r="G16" s="293"/>
      <c r="H16" s="293"/>
      <c r="I16" s="293"/>
      <c r="J16" s="293"/>
      <c r="K16" s="293"/>
      <c r="L16" s="293"/>
      <c r="M16" s="293"/>
      <c r="N16" s="293">
        <v>1923.11</v>
      </c>
      <c r="O16" s="294">
        <f>1099460.58</f>
        <v>1099460.58</v>
      </c>
    </row>
    <row r="17" spans="1:15" ht="15" customHeight="1">
      <c r="A17" s="292" t="s">
        <v>112</v>
      </c>
      <c r="B17" s="293">
        <v>943478</v>
      </c>
      <c r="C17" s="293">
        <f t="shared" si="0"/>
        <v>756477.53</v>
      </c>
      <c r="D17" s="293"/>
      <c r="E17" s="293">
        <f>19000+701000+36477.53</f>
        <v>756477.53</v>
      </c>
      <c r="F17" s="293"/>
      <c r="G17" s="293"/>
      <c r="H17" s="293"/>
      <c r="I17" s="293"/>
      <c r="J17" s="293"/>
      <c r="K17" s="293"/>
      <c r="L17" s="293"/>
      <c r="M17" s="293"/>
      <c r="N17" s="293"/>
      <c r="O17" s="294"/>
    </row>
    <row r="18" spans="1:15" ht="15" customHeight="1">
      <c r="A18" s="292" t="s">
        <v>324</v>
      </c>
      <c r="B18" s="293">
        <v>20000</v>
      </c>
      <c r="C18" s="293">
        <f t="shared" si="0"/>
        <v>20000</v>
      </c>
      <c r="D18" s="293"/>
      <c r="E18" s="293">
        <v>20000</v>
      </c>
      <c r="F18" s="293"/>
      <c r="G18" s="293"/>
      <c r="H18" s="293"/>
      <c r="I18" s="293"/>
      <c r="J18" s="293"/>
      <c r="K18" s="293"/>
      <c r="L18" s="293"/>
      <c r="M18" s="293"/>
      <c r="N18" s="293"/>
      <c r="O18" s="294"/>
    </row>
    <row r="19" spans="1:15" ht="15" customHeight="1">
      <c r="A19" s="292" t="s">
        <v>106</v>
      </c>
      <c r="B19" s="293">
        <v>873500</v>
      </c>
      <c r="C19" s="293">
        <f>D19+E19+F19+G19+H19+I19+J19+K19+L19+M19+N19+O19</f>
        <v>498503</v>
      </c>
      <c r="D19" s="293">
        <f>144323+79180+70000+205000</f>
        <v>498503</v>
      </c>
      <c r="E19" s="293"/>
      <c r="F19" s="293"/>
      <c r="G19" s="293"/>
      <c r="H19" s="293"/>
      <c r="I19" s="293"/>
      <c r="J19" s="293"/>
      <c r="K19" s="293"/>
      <c r="L19" s="293"/>
      <c r="M19" s="293"/>
      <c r="N19" s="293"/>
      <c r="O19" s="294"/>
    </row>
    <row r="20" spans="1:15" ht="15" customHeight="1">
      <c r="A20" s="292" t="s">
        <v>325</v>
      </c>
      <c r="B20" s="293">
        <v>0</v>
      </c>
      <c r="C20" s="293">
        <f>D20+E20+F20+G20+H20+I20+J20+K20+L20+M20+N20+O20</f>
        <v>4522570</v>
      </c>
      <c r="D20" s="293"/>
      <c r="E20" s="293"/>
      <c r="F20" s="293"/>
      <c r="G20" s="293">
        <v>11770</v>
      </c>
      <c r="H20" s="293"/>
      <c r="I20" s="293">
        <v>4510800</v>
      </c>
      <c r="J20" s="293"/>
      <c r="K20" s="293"/>
      <c r="L20" s="293"/>
      <c r="M20" s="293"/>
      <c r="N20" s="293"/>
      <c r="O20" s="294"/>
    </row>
    <row r="21" spans="1:15" ht="15" customHeight="1">
      <c r="A21" s="292" t="s">
        <v>326</v>
      </c>
      <c r="B21" s="293">
        <v>617400</v>
      </c>
      <c r="C21" s="293">
        <f t="shared" si="0"/>
        <v>565197</v>
      </c>
      <c r="D21" s="293"/>
      <c r="E21" s="293">
        <f>8400+3000+59920+43977+40000+22000+12000+94500+29900</f>
        <v>313697</v>
      </c>
      <c r="F21" s="293">
        <f>133000+20000+16000+4000</f>
        <v>173000</v>
      </c>
      <c r="G21" s="293"/>
      <c r="H21" s="293"/>
      <c r="I21" s="293"/>
      <c r="J21" s="293">
        <f>58000+12000+8500</f>
        <v>78500</v>
      </c>
      <c r="K21" s="293"/>
      <c r="L21" s="293"/>
      <c r="M21" s="293"/>
      <c r="N21" s="293"/>
      <c r="O21" s="294"/>
    </row>
    <row r="22" spans="1:15" ht="15" customHeight="1">
      <c r="A22" s="292" t="s">
        <v>327</v>
      </c>
      <c r="B22" s="293">
        <v>6559160</v>
      </c>
      <c r="C22" s="293">
        <f t="shared" si="0"/>
        <v>6473300</v>
      </c>
      <c r="D22" s="293"/>
      <c r="E22" s="293">
        <f>958000</f>
        <v>958000</v>
      </c>
      <c r="F22" s="293"/>
      <c r="G22" s="293"/>
      <c r="H22" s="293"/>
      <c r="I22" s="293"/>
      <c r="J22" s="293">
        <f>386000+408000+356000+34500+442800+417000+50000+33500</f>
        <v>2127800</v>
      </c>
      <c r="K22" s="293"/>
      <c r="L22" s="293"/>
      <c r="M22" s="293">
        <f>246000+466000+43000+403000+368000+1060000</f>
        <v>2586000</v>
      </c>
      <c r="N22" s="293">
        <f>262000+168000+371500</f>
        <v>801500</v>
      </c>
      <c r="O22" s="294"/>
    </row>
    <row r="23" spans="1:15" ht="15" customHeight="1">
      <c r="A23" s="313" t="s">
        <v>355</v>
      </c>
      <c r="B23" s="314"/>
      <c r="C23" s="293">
        <f t="shared" si="0"/>
        <v>32000</v>
      </c>
      <c r="D23" s="314"/>
      <c r="E23" s="314"/>
      <c r="F23" s="314"/>
      <c r="G23" s="314"/>
      <c r="H23" s="314"/>
      <c r="I23" s="314">
        <v>32000</v>
      </c>
      <c r="J23" s="314"/>
      <c r="K23" s="314"/>
      <c r="L23" s="314"/>
      <c r="M23" s="314"/>
      <c r="N23" s="314"/>
      <c r="O23" s="315"/>
    </row>
    <row r="24" spans="1:15" ht="15" customHeight="1" thickBot="1">
      <c r="A24" s="295" t="s">
        <v>328</v>
      </c>
      <c r="B24" s="296">
        <f>SUM(B7:B22)</f>
        <v>26901700</v>
      </c>
      <c r="C24" s="296">
        <f>SUM(C8:C23)</f>
        <v>28425816.670000002</v>
      </c>
      <c r="D24" s="296">
        <f>SUM(D7:D22)</f>
        <v>498503</v>
      </c>
      <c r="E24" s="296">
        <f>SUM(E8:E22)</f>
        <v>11196825.220000001</v>
      </c>
      <c r="F24" s="296">
        <f>SUM(F8:F22)</f>
        <v>176846</v>
      </c>
      <c r="G24" s="296">
        <f>SUM(G8:G22)</f>
        <v>672389.3</v>
      </c>
      <c r="H24" s="296">
        <f>SUM(H8:H22)</f>
        <v>70760</v>
      </c>
      <c r="I24" s="296">
        <f>SUM(I8:I23)</f>
        <v>5457196</v>
      </c>
      <c r="J24" s="296">
        <f t="shared" ref="J24:O24" si="1">SUM(J8:J22)</f>
        <v>5557532.8599999994</v>
      </c>
      <c r="K24" s="296">
        <f t="shared" si="1"/>
        <v>79669</v>
      </c>
      <c r="L24" s="296">
        <f t="shared" si="1"/>
        <v>68743</v>
      </c>
      <c r="M24" s="296">
        <f t="shared" si="1"/>
        <v>2586000</v>
      </c>
      <c r="N24" s="296">
        <f t="shared" si="1"/>
        <v>815013.11</v>
      </c>
      <c r="O24" s="297">
        <f t="shared" si="1"/>
        <v>1246339.1800000002</v>
      </c>
    </row>
    <row r="25" spans="1:15" ht="15" customHeight="1">
      <c r="A25" s="298" t="s">
        <v>329</v>
      </c>
      <c r="B25" s="290"/>
      <c r="C25" s="290"/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N25" s="299"/>
    </row>
    <row r="26" spans="1:15" ht="15" customHeight="1">
      <c r="A26" s="292" t="s">
        <v>330</v>
      </c>
      <c r="B26" s="293">
        <v>1127000</v>
      </c>
      <c r="C26" s="293">
        <v>2107634.9</v>
      </c>
      <c r="D26" s="299"/>
      <c r="E26" s="299"/>
      <c r="F26" s="299"/>
      <c r="G26" s="299"/>
      <c r="H26" s="299"/>
      <c r="I26" s="299"/>
      <c r="J26" s="299"/>
      <c r="K26" s="299"/>
      <c r="L26" s="299"/>
      <c r="M26" s="299"/>
      <c r="N26" s="299"/>
    </row>
    <row r="27" spans="1:15" ht="15" customHeight="1">
      <c r="A27" s="292" t="s">
        <v>331</v>
      </c>
      <c r="B27" s="293">
        <v>891400</v>
      </c>
      <c r="C27" s="293">
        <v>974231</v>
      </c>
      <c r="D27" s="299"/>
      <c r="E27" s="299"/>
      <c r="F27" s="299"/>
      <c r="G27" s="299"/>
      <c r="H27" s="299"/>
      <c r="I27" s="299"/>
      <c r="J27" s="299"/>
      <c r="K27" s="299"/>
      <c r="L27" s="299"/>
      <c r="M27" s="299"/>
      <c r="N27" s="299"/>
    </row>
    <row r="28" spans="1:15" ht="15" customHeight="1">
      <c r="A28" s="292" t="s">
        <v>332</v>
      </c>
      <c r="B28" s="293">
        <v>380100</v>
      </c>
      <c r="C28" s="293">
        <v>317387.98</v>
      </c>
      <c r="D28" s="299"/>
      <c r="E28" s="299"/>
      <c r="F28" s="299"/>
      <c r="G28" s="299"/>
      <c r="H28" s="299"/>
      <c r="I28" s="299"/>
      <c r="J28" s="299"/>
      <c r="K28" s="299"/>
      <c r="L28" s="299"/>
      <c r="M28" s="299"/>
      <c r="N28" s="299"/>
    </row>
    <row r="29" spans="1:15" ht="15" customHeight="1">
      <c r="A29" s="292" t="s">
        <v>342</v>
      </c>
      <c r="B29" s="293">
        <v>1100000</v>
      </c>
      <c r="C29" s="293">
        <v>1067292</v>
      </c>
      <c r="D29" s="299"/>
      <c r="E29" s="299"/>
      <c r="F29" s="299"/>
      <c r="G29" s="299"/>
      <c r="H29" s="299"/>
      <c r="I29" s="299"/>
      <c r="J29" s="299"/>
      <c r="K29" s="299"/>
      <c r="L29" s="299"/>
      <c r="M29" s="299"/>
      <c r="N29" s="299"/>
    </row>
    <row r="30" spans="1:15" ht="15" customHeight="1">
      <c r="A30" s="292" t="s">
        <v>333</v>
      </c>
      <c r="B30" s="293">
        <v>130500</v>
      </c>
      <c r="C30" s="293">
        <v>88500</v>
      </c>
      <c r="D30" s="299"/>
      <c r="E30" s="299"/>
      <c r="F30" s="299"/>
      <c r="G30" s="299"/>
      <c r="H30" s="299"/>
      <c r="I30" s="299"/>
      <c r="J30" s="299"/>
      <c r="K30" s="299"/>
      <c r="L30" s="299"/>
      <c r="M30" s="299"/>
      <c r="N30" s="299"/>
    </row>
    <row r="31" spans="1:15" ht="15" customHeight="1">
      <c r="A31" s="292" t="s">
        <v>334</v>
      </c>
      <c r="B31" s="293">
        <v>100</v>
      </c>
      <c r="C31" s="293">
        <v>0</v>
      </c>
      <c r="D31" s="299"/>
      <c r="E31" s="299"/>
      <c r="F31" s="299"/>
      <c r="G31" s="299"/>
      <c r="H31" s="299"/>
      <c r="I31" s="299"/>
      <c r="J31" s="299"/>
      <c r="K31" s="299"/>
      <c r="L31" s="299"/>
      <c r="M31" s="299"/>
      <c r="N31" s="299"/>
    </row>
    <row r="32" spans="1:15" ht="15" customHeight="1">
      <c r="A32" s="292" t="s">
        <v>335</v>
      </c>
      <c r="B32" s="293">
        <v>16870800</v>
      </c>
      <c r="C32" s="293">
        <v>17116831.34</v>
      </c>
      <c r="D32" s="299"/>
      <c r="E32" s="299"/>
      <c r="F32" s="299"/>
      <c r="G32" s="299"/>
      <c r="H32" s="299"/>
      <c r="I32" s="299"/>
      <c r="J32" s="299"/>
      <c r="K32" s="299"/>
      <c r="L32" s="299"/>
      <c r="M32" s="299"/>
      <c r="N32" s="299"/>
    </row>
    <row r="33" spans="1:14">
      <c r="A33" s="292" t="s">
        <v>336</v>
      </c>
      <c r="B33" s="293">
        <v>6401800</v>
      </c>
      <c r="C33" s="293">
        <v>2630984</v>
      </c>
      <c r="D33" s="299"/>
      <c r="E33" s="299"/>
      <c r="F33" s="299"/>
      <c r="G33" s="299"/>
      <c r="H33" s="299"/>
      <c r="I33" s="299"/>
      <c r="J33" s="299"/>
      <c r="K33" s="299"/>
      <c r="L33" s="299"/>
      <c r="M33" s="299"/>
      <c r="N33" s="299"/>
    </row>
    <row r="34" spans="1:14">
      <c r="A34" s="292" t="s">
        <v>337</v>
      </c>
      <c r="B34" s="293">
        <v>0</v>
      </c>
      <c r="C34" s="293">
        <v>1466286</v>
      </c>
      <c r="D34" s="299"/>
      <c r="E34" s="299"/>
      <c r="F34" s="299"/>
      <c r="G34" s="299"/>
      <c r="H34" s="299"/>
      <c r="I34" s="299"/>
      <c r="J34" s="299"/>
      <c r="K34" s="299"/>
      <c r="L34" s="299"/>
      <c r="M34" s="299"/>
      <c r="N34" s="299"/>
    </row>
    <row r="35" spans="1:14">
      <c r="A35" s="300" t="s">
        <v>338</v>
      </c>
      <c r="B35" s="301">
        <v>0</v>
      </c>
      <c r="C35" s="301">
        <v>5211385</v>
      </c>
      <c r="D35" s="299"/>
      <c r="E35" s="299"/>
      <c r="F35" s="299"/>
      <c r="G35" s="299"/>
      <c r="H35" s="299"/>
      <c r="I35" s="299"/>
      <c r="J35" s="299"/>
      <c r="K35" s="299"/>
      <c r="L35" s="299"/>
      <c r="M35" s="299"/>
      <c r="N35" s="299"/>
    </row>
    <row r="36" spans="1:14" ht="17.25" thickBot="1">
      <c r="A36" s="302" t="s">
        <v>339</v>
      </c>
      <c r="B36" s="296">
        <f>SUM(B26:B35)</f>
        <v>26901700</v>
      </c>
      <c r="C36" s="296">
        <f>SUM(C26:C35)</f>
        <v>30980532.219999999</v>
      </c>
      <c r="D36" s="299"/>
      <c r="E36" s="299"/>
      <c r="F36" s="299"/>
      <c r="G36" s="299"/>
      <c r="H36" s="299"/>
      <c r="I36" s="299"/>
      <c r="J36" s="299"/>
      <c r="K36" s="299"/>
      <c r="L36" s="299"/>
      <c r="M36" s="299"/>
      <c r="N36" s="299"/>
    </row>
    <row r="37" spans="1:14" ht="17.25" thickBot="1">
      <c r="A37" s="303" t="s">
        <v>340</v>
      </c>
      <c r="C37" s="304">
        <f>C36-C24</f>
        <v>2554715.549999997</v>
      </c>
    </row>
    <row r="38" spans="1:14" ht="17.25" thickTop="1"/>
  </sheetData>
  <mergeCells count="18">
    <mergeCell ref="M4:M6"/>
    <mergeCell ref="A1:O1"/>
    <mergeCell ref="A2:O2"/>
    <mergeCell ref="A3:O3"/>
    <mergeCell ref="A4:A6"/>
    <mergeCell ref="B4:B6"/>
    <mergeCell ref="C4:C6"/>
    <mergeCell ref="D4:D6"/>
    <mergeCell ref="E4:E6"/>
    <mergeCell ref="F4:F6"/>
    <mergeCell ref="G4:G6"/>
    <mergeCell ref="N4:N6"/>
    <mergeCell ref="O4:O6"/>
    <mergeCell ref="H4:H6"/>
    <mergeCell ref="I4:I6"/>
    <mergeCell ref="J4:J6"/>
    <mergeCell ref="K4:K6"/>
    <mergeCell ref="L4:L6"/>
  </mergeCells>
  <pageMargins left="0.48" right="0.16" top="0.4" bottom="0.31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O32"/>
  <sheetViews>
    <sheetView topLeftCell="A28" zoomScale="150" zoomScaleNormal="150" workbookViewId="0">
      <selection activeCell="G15" sqref="G15"/>
    </sheetView>
  </sheetViews>
  <sheetFormatPr defaultColWidth="8.85546875" defaultRowHeight="16.5"/>
  <cols>
    <col min="1" max="1" width="24.85546875" style="303" customWidth="1"/>
    <col min="2" max="2" width="10.5703125" style="288" customWidth="1"/>
    <col min="3" max="3" width="9.5703125" style="288" customWidth="1"/>
    <col min="4" max="4" width="8.140625" style="288" customWidth="1"/>
    <col min="5" max="5" width="10" style="288" customWidth="1"/>
    <col min="6" max="7" width="8.42578125" style="288" customWidth="1"/>
    <col min="8" max="8" width="7.42578125" style="288" customWidth="1"/>
    <col min="9" max="9" width="9.42578125" style="288" customWidth="1"/>
    <col min="10" max="10" width="9" style="288" customWidth="1"/>
    <col min="11" max="11" width="7.42578125" style="288" customWidth="1"/>
    <col min="12" max="12" width="7.140625" style="288" customWidth="1"/>
    <col min="13" max="13" width="9" style="288" customWidth="1"/>
    <col min="14" max="14" width="8" style="288" customWidth="1"/>
    <col min="15" max="15" width="9" style="288" customWidth="1"/>
    <col min="16" max="16384" width="8.85546875" style="288"/>
  </cols>
  <sheetData>
    <row r="1" spans="1:15" ht="15" customHeight="1">
      <c r="A1" s="415" t="s">
        <v>210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</row>
    <row r="2" spans="1:15" ht="15" customHeight="1">
      <c r="A2" s="415" t="s">
        <v>307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</row>
    <row r="3" spans="1:15" ht="15" customHeight="1" thickBot="1">
      <c r="A3" s="415" t="s">
        <v>341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</row>
    <row r="4" spans="1:15" ht="14.45" customHeight="1">
      <c r="A4" s="416" t="s">
        <v>15</v>
      </c>
      <c r="B4" s="419" t="s">
        <v>3</v>
      </c>
      <c r="C4" s="412" t="s">
        <v>12</v>
      </c>
      <c r="D4" s="412" t="s">
        <v>308</v>
      </c>
      <c r="E4" s="412" t="s">
        <v>209</v>
      </c>
      <c r="F4" s="412" t="s">
        <v>309</v>
      </c>
      <c r="G4" s="412" t="s">
        <v>310</v>
      </c>
      <c r="H4" s="412" t="s">
        <v>311</v>
      </c>
      <c r="I4" s="412" t="s">
        <v>312</v>
      </c>
      <c r="J4" s="412" t="s">
        <v>203</v>
      </c>
      <c r="K4" s="412" t="s">
        <v>313</v>
      </c>
      <c r="L4" s="412" t="s">
        <v>314</v>
      </c>
      <c r="M4" s="412" t="s">
        <v>315</v>
      </c>
      <c r="N4" s="412" t="s">
        <v>316</v>
      </c>
      <c r="O4" s="422" t="s">
        <v>317</v>
      </c>
    </row>
    <row r="5" spans="1:15" ht="14.45" customHeight="1">
      <c r="A5" s="417"/>
      <c r="B5" s="420"/>
      <c r="C5" s="413"/>
      <c r="D5" s="413"/>
      <c r="E5" s="413"/>
      <c r="F5" s="413"/>
      <c r="G5" s="413"/>
      <c r="H5" s="413"/>
      <c r="I5" s="413"/>
      <c r="J5" s="413"/>
      <c r="K5" s="413"/>
      <c r="L5" s="413"/>
      <c r="M5" s="413"/>
      <c r="N5" s="413"/>
      <c r="O5" s="423"/>
    </row>
    <row r="6" spans="1:15" ht="15.6" customHeight="1" thickBot="1">
      <c r="A6" s="418"/>
      <c r="B6" s="421"/>
      <c r="C6" s="414"/>
      <c r="D6" s="414"/>
      <c r="E6" s="414"/>
      <c r="F6" s="414"/>
      <c r="G6" s="414"/>
      <c r="H6" s="414"/>
      <c r="I6" s="414"/>
      <c r="J6" s="414"/>
      <c r="K6" s="414"/>
      <c r="L6" s="414"/>
      <c r="M6" s="414"/>
      <c r="N6" s="414"/>
      <c r="O6" s="424"/>
    </row>
    <row r="7" spans="1:15" ht="15" customHeight="1">
      <c r="A7" s="289" t="s">
        <v>318</v>
      </c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1"/>
    </row>
    <row r="8" spans="1:15" ht="15" customHeight="1">
      <c r="A8" s="292" t="s">
        <v>319</v>
      </c>
      <c r="B8" s="293">
        <v>1364300</v>
      </c>
      <c r="C8" s="293">
        <f>D8+E8+F8+G8+H8+I8+J8+K8+L8+M8+N8+O8</f>
        <v>1361520</v>
      </c>
      <c r="D8" s="293"/>
      <c r="E8" s="293">
        <f>676800+86400+42120+514080+42120</f>
        <v>1361520</v>
      </c>
      <c r="F8" s="293"/>
      <c r="G8" s="293"/>
      <c r="H8" s="293"/>
      <c r="I8" s="293"/>
      <c r="J8" s="293"/>
      <c r="K8" s="293"/>
      <c r="L8" s="293"/>
      <c r="M8" s="293"/>
      <c r="N8" s="293"/>
      <c r="O8" s="294">
        <v>0</v>
      </c>
    </row>
    <row r="9" spans="1:15" ht="15" customHeight="1">
      <c r="A9" s="292" t="s">
        <v>320</v>
      </c>
      <c r="B9" s="293">
        <v>7962523</v>
      </c>
      <c r="C9" s="293">
        <f>D9+E9+F9+G9+H9+I9+J9+K9+L9+M9+N9+O9</f>
        <v>7809063</v>
      </c>
      <c r="D9" s="293"/>
      <c r="E9" s="293">
        <f>2255785+71640+994800+163800+79800+829038+42000+526010+5483+54511-110</f>
        <v>5022757</v>
      </c>
      <c r="F9" s="293"/>
      <c r="G9" s="293">
        <f>72600</f>
        <v>72600</v>
      </c>
      <c r="H9" s="293"/>
      <c r="I9" s="293">
        <f>591316+42000+192840</f>
        <v>826156</v>
      </c>
      <c r="J9" s="293">
        <f>519260+38383+13500+1169090+148711-1290-104</f>
        <v>1887550</v>
      </c>
      <c r="K9" s="293"/>
      <c r="L9" s="293"/>
      <c r="M9" s="293"/>
      <c r="N9" s="293"/>
      <c r="O9" s="294">
        <v>0</v>
      </c>
    </row>
    <row r="10" spans="1:15" ht="15" customHeight="1">
      <c r="A10" s="292" t="s">
        <v>108</v>
      </c>
      <c r="B10" s="293">
        <v>928507</v>
      </c>
      <c r="C10" s="293">
        <f t="shared" ref="C10:C18" si="0">D10+E10+F10+G10+H10+I10+J10+K10+L10+M10+N10+O10</f>
        <v>813618</v>
      </c>
      <c r="D10" s="293"/>
      <c r="E10" s="293">
        <f>22230+64200+12930+600000</f>
        <v>699360</v>
      </c>
      <c r="F10" s="293"/>
      <c r="G10" s="293"/>
      <c r="H10" s="293"/>
      <c r="I10" s="293">
        <f>58800+4260</f>
        <v>63060</v>
      </c>
      <c r="J10" s="293">
        <f>12260+36000+2938</f>
        <v>51198</v>
      </c>
      <c r="K10" s="293"/>
      <c r="L10" s="293"/>
      <c r="M10" s="293"/>
      <c r="N10" s="293"/>
      <c r="O10" s="294">
        <v>0</v>
      </c>
    </row>
    <row r="11" spans="1:15" ht="15" customHeight="1">
      <c r="A11" s="292" t="s">
        <v>109</v>
      </c>
      <c r="B11" s="293">
        <v>3318472</v>
      </c>
      <c r="C11" s="293">
        <f t="shared" si="0"/>
        <v>1932068.7600000002</v>
      </c>
      <c r="D11" s="293"/>
      <c r="E11" s="325">
        <f>8746+32328+4336+212883+217060+36764+2000+61069+198408</f>
        <v>773594</v>
      </c>
      <c r="F11" s="325">
        <f>3846</f>
        <v>3846</v>
      </c>
      <c r="G11" s="325">
        <f>12070.3+16318+4784+1481</f>
        <v>34653.300000000003</v>
      </c>
      <c r="H11" s="325">
        <f>5660</f>
        <v>5660</v>
      </c>
      <c r="I11" s="325">
        <f>3312+856</f>
        <v>4168</v>
      </c>
      <c r="J11" s="325">
        <f>3200+74347.86+8650+63950+849985-63200</f>
        <v>936932.86</v>
      </c>
      <c r="K11" s="325">
        <f>9997+55400+8922+5350</f>
        <v>79669</v>
      </c>
      <c r="L11" s="325">
        <f>42092+5032+21619</f>
        <v>68743</v>
      </c>
      <c r="M11" s="293"/>
      <c r="N11" s="293"/>
      <c r="O11" s="326">
        <f>24802.6</f>
        <v>24802.6</v>
      </c>
    </row>
    <row r="12" spans="1:15" ht="15" customHeight="1">
      <c r="A12" s="292" t="s">
        <v>110</v>
      </c>
      <c r="B12" s="293">
        <v>2484360</v>
      </c>
      <c r="C12" s="293">
        <f t="shared" si="0"/>
        <v>1602445.98</v>
      </c>
      <c r="D12" s="293"/>
      <c r="E12" s="293">
        <f>517+182120+7052+310858.02+85484.96+62531+79384+64423+14978+49918+45150+4700</f>
        <v>907115.98</v>
      </c>
      <c r="F12" s="293"/>
      <c r="G12" s="293"/>
      <c r="H12" s="293">
        <f>5600+59500</f>
        <v>65100</v>
      </c>
      <c r="I12" s="293">
        <f>16300+4712</f>
        <v>21012</v>
      </c>
      <c r="J12" s="293">
        <f>49700+10338+89730+12509+175305+19858+26980+10471+64061+16600</f>
        <v>475552</v>
      </c>
      <c r="K12" s="293"/>
      <c r="L12" s="293"/>
      <c r="M12" s="293"/>
      <c r="N12" s="293">
        <f>11590</f>
        <v>11590</v>
      </c>
      <c r="O12" s="294">
        <v>122076</v>
      </c>
    </row>
    <row r="13" spans="1:15" ht="15" customHeight="1">
      <c r="A13" s="292" t="s">
        <v>111</v>
      </c>
      <c r="B13" s="293">
        <v>1830000</v>
      </c>
      <c r="C13" s="293">
        <f t="shared" si="0"/>
        <v>1485687.4</v>
      </c>
      <c r="D13" s="293"/>
      <c r="E13" s="293">
        <f>40598.98+5724+115752.6+665+204759.86+14807.55+1995.72</f>
        <v>384303.70999999996</v>
      </c>
      <c r="F13" s="293"/>
      <c r="G13" s="293"/>
      <c r="H13" s="293"/>
      <c r="I13" s="293"/>
      <c r="J13" s="293"/>
      <c r="K13" s="293"/>
      <c r="L13" s="293"/>
      <c r="M13" s="293"/>
      <c r="N13" s="293">
        <v>1923.11</v>
      </c>
      <c r="O13" s="294">
        <f>1099460.58</f>
        <v>1099460.58</v>
      </c>
    </row>
    <row r="14" spans="1:15" ht="15" customHeight="1">
      <c r="A14" s="292" t="s">
        <v>112</v>
      </c>
      <c r="B14" s="293">
        <v>943478</v>
      </c>
      <c r="C14" s="293">
        <f t="shared" si="0"/>
        <v>756477.53</v>
      </c>
      <c r="D14" s="293"/>
      <c r="E14" s="293">
        <f>19000+701000+36477.53</f>
        <v>756477.53</v>
      </c>
      <c r="F14" s="293"/>
      <c r="G14" s="293"/>
      <c r="H14" s="293"/>
      <c r="I14" s="293"/>
      <c r="J14" s="293"/>
      <c r="K14" s="293"/>
      <c r="L14" s="293"/>
      <c r="M14" s="293"/>
      <c r="N14" s="293"/>
      <c r="O14" s="294"/>
    </row>
    <row r="15" spans="1:15" ht="15" customHeight="1">
      <c r="A15" s="292" t="s">
        <v>324</v>
      </c>
      <c r="B15" s="293">
        <v>20000</v>
      </c>
      <c r="C15" s="293">
        <f t="shared" si="0"/>
        <v>20000</v>
      </c>
      <c r="D15" s="293"/>
      <c r="E15" s="293">
        <v>20000</v>
      </c>
      <c r="F15" s="293"/>
      <c r="G15" s="293"/>
      <c r="H15" s="293"/>
      <c r="I15" s="293"/>
      <c r="J15" s="293"/>
      <c r="K15" s="293"/>
      <c r="L15" s="293"/>
      <c r="M15" s="293"/>
      <c r="N15" s="293"/>
      <c r="O15" s="294"/>
    </row>
    <row r="16" spans="1:15" ht="15" customHeight="1">
      <c r="A16" s="292" t="s">
        <v>106</v>
      </c>
      <c r="B16" s="293">
        <v>873500</v>
      </c>
      <c r="C16" s="293">
        <f>D16+E16+F16+G16+H16+I16+J16+K16+L16+M16+N16+O16</f>
        <v>498503</v>
      </c>
      <c r="D16" s="293">
        <f>144323+79180+70000+205000</f>
        <v>498503</v>
      </c>
      <c r="E16" s="293"/>
      <c r="F16" s="293"/>
      <c r="G16" s="293"/>
      <c r="H16" s="293"/>
      <c r="I16" s="293"/>
      <c r="J16" s="293"/>
      <c r="K16" s="293"/>
      <c r="L16" s="293"/>
      <c r="M16" s="293"/>
      <c r="N16" s="293"/>
      <c r="O16" s="294"/>
    </row>
    <row r="17" spans="1:15" ht="15" customHeight="1">
      <c r="A17" s="292" t="s">
        <v>326</v>
      </c>
      <c r="B17" s="293">
        <v>617400</v>
      </c>
      <c r="C17" s="293">
        <f t="shared" si="0"/>
        <v>565197</v>
      </c>
      <c r="D17" s="293"/>
      <c r="E17" s="293">
        <f>8400+3000+59920+43977+40000+22000+12000+94500+29900</f>
        <v>313697</v>
      </c>
      <c r="F17" s="293">
        <f>133000+20000+16000+4000</f>
        <v>173000</v>
      </c>
      <c r="G17" s="293"/>
      <c r="H17" s="293"/>
      <c r="I17" s="293"/>
      <c r="J17" s="293">
        <f>58000+12000+8500</f>
        <v>78500</v>
      </c>
      <c r="K17" s="293"/>
      <c r="L17" s="293"/>
      <c r="M17" s="293"/>
      <c r="N17" s="293"/>
      <c r="O17" s="294"/>
    </row>
    <row r="18" spans="1:15" ht="15" customHeight="1">
      <c r="A18" s="292" t="s">
        <v>327</v>
      </c>
      <c r="B18" s="293">
        <v>6559160</v>
      </c>
      <c r="C18" s="293">
        <f t="shared" si="0"/>
        <v>6473300</v>
      </c>
      <c r="D18" s="293"/>
      <c r="E18" s="293">
        <f>958000</f>
        <v>958000</v>
      </c>
      <c r="F18" s="293"/>
      <c r="G18" s="293"/>
      <c r="H18" s="293"/>
      <c r="I18" s="293"/>
      <c r="J18" s="293">
        <f>386000+408000+356000+34500+442800+417000+50000+33500</f>
        <v>2127800</v>
      </c>
      <c r="K18" s="293"/>
      <c r="L18" s="293"/>
      <c r="M18" s="293">
        <f>246000+466000+43000+403000+368000+1060000</f>
        <v>2586000</v>
      </c>
      <c r="N18" s="293">
        <f>262000+168000+371500</f>
        <v>801500</v>
      </c>
      <c r="O18" s="294"/>
    </row>
    <row r="19" spans="1:15" ht="15" customHeight="1" thickBot="1">
      <c r="A19" s="295" t="s">
        <v>328</v>
      </c>
      <c r="B19" s="296">
        <f>SUM(B7:B18)</f>
        <v>26901700</v>
      </c>
      <c r="C19" s="327">
        <f>SUM(C8:C18)</f>
        <v>23317880.670000002</v>
      </c>
      <c r="D19" s="296">
        <f>SUM(D7:D18)</f>
        <v>498503</v>
      </c>
      <c r="E19" s="296">
        <f>SUM(E8:E18)</f>
        <v>11196825.220000001</v>
      </c>
      <c r="F19" s="296">
        <f>SUM(F8:F18)</f>
        <v>176846</v>
      </c>
      <c r="G19" s="296">
        <f>SUM(G8:G18)</f>
        <v>107253.3</v>
      </c>
      <c r="H19" s="296">
        <f>SUM(H8:H18)</f>
        <v>70760</v>
      </c>
      <c r="I19" s="296">
        <f>SUM(I8:I18)</f>
        <v>914396</v>
      </c>
      <c r="J19" s="296">
        <f t="shared" ref="J19:O19" si="1">SUM(J8:J18)</f>
        <v>5557532.8599999994</v>
      </c>
      <c r="K19" s="296">
        <f t="shared" si="1"/>
        <v>79669</v>
      </c>
      <c r="L19" s="296">
        <f t="shared" si="1"/>
        <v>68743</v>
      </c>
      <c r="M19" s="296">
        <f t="shared" si="1"/>
        <v>2586000</v>
      </c>
      <c r="N19" s="296">
        <f t="shared" si="1"/>
        <v>815013.11</v>
      </c>
      <c r="O19" s="297">
        <f t="shared" si="1"/>
        <v>1246339.1800000002</v>
      </c>
    </row>
    <row r="20" spans="1:15" ht="15" customHeight="1">
      <c r="A20" s="298" t="s">
        <v>329</v>
      </c>
      <c r="B20" s="290"/>
      <c r="C20" s="290"/>
      <c r="D20" s="299"/>
      <c r="E20" s="299"/>
      <c r="F20" s="299"/>
      <c r="G20" s="299"/>
      <c r="H20" s="299"/>
      <c r="I20" s="299"/>
      <c r="J20" s="299"/>
      <c r="K20" s="299"/>
      <c r="L20" s="299"/>
      <c r="M20" s="299"/>
      <c r="N20" s="299"/>
    </row>
    <row r="21" spans="1:15" ht="15" customHeight="1">
      <c r="A21" s="292" t="s">
        <v>330</v>
      </c>
      <c r="B21" s="293">
        <v>1127000</v>
      </c>
      <c r="C21" s="293">
        <v>2107634.9</v>
      </c>
      <c r="D21" s="299"/>
      <c r="E21" s="299"/>
      <c r="F21" s="299"/>
      <c r="G21" s="299"/>
      <c r="H21" s="299"/>
      <c r="I21" s="299"/>
      <c r="J21" s="299"/>
      <c r="K21" s="299"/>
      <c r="L21" s="299"/>
      <c r="M21" s="299"/>
      <c r="N21" s="299"/>
    </row>
    <row r="22" spans="1:15" ht="15" customHeight="1">
      <c r="A22" s="292" t="s">
        <v>331</v>
      </c>
      <c r="B22" s="293">
        <v>891400</v>
      </c>
      <c r="C22" s="293">
        <v>974231</v>
      </c>
      <c r="D22" s="299"/>
      <c r="E22" s="299"/>
      <c r="F22" s="299"/>
      <c r="G22" s="299"/>
      <c r="H22" s="299"/>
      <c r="I22" s="299"/>
      <c r="J22" s="299"/>
      <c r="K22" s="299"/>
      <c r="L22" s="299"/>
      <c r="M22" s="299"/>
      <c r="N22" s="299"/>
    </row>
    <row r="23" spans="1:15" ht="15" customHeight="1">
      <c r="A23" s="292" t="s">
        <v>332</v>
      </c>
      <c r="B23" s="293">
        <v>380100</v>
      </c>
      <c r="C23" s="293">
        <v>317387.98</v>
      </c>
      <c r="D23" s="299"/>
      <c r="E23" s="299"/>
      <c r="F23" s="299"/>
      <c r="G23" s="299"/>
      <c r="H23" s="299"/>
      <c r="I23" s="299"/>
      <c r="J23" s="299"/>
      <c r="K23" s="299"/>
      <c r="L23" s="299"/>
      <c r="M23" s="299"/>
      <c r="N23" s="299"/>
    </row>
    <row r="24" spans="1:15" ht="15" customHeight="1">
      <c r="A24" s="292" t="s">
        <v>342</v>
      </c>
      <c r="B24" s="293">
        <v>1100000</v>
      </c>
      <c r="C24" s="293">
        <v>1067292</v>
      </c>
      <c r="D24" s="299"/>
      <c r="E24" s="299"/>
      <c r="F24" s="299"/>
      <c r="G24" s="299"/>
      <c r="H24" s="299"/>
      <c r="I24" s="299"/>
      <c r="J24" s="299"/>
      <c r="K24" s="299"/>
      <c r="L24" s="299"/>
      <c r="M24" s="299"/>
      <c r="N24" s="299"/>
    </row>
    <row r="25" spans="1:15" ht="15" customHeight="1">
      <c r="A25" s="292" t="s">
        <v>333</v>
      </c>
      <c r="B25" s="293">
        <v>130500</v>
      </c>
      <c r="C25" s="293">
        <v>86000</v>
      </c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N25" s="299"/>
    </row>
    <row r="26" spans="1:15" ht="15" customHeight="1">
      <c r="A26" s="292" t="s">
        <v>334</v>
      </c>
      <c r="B26" s="293">
        <v>100</v>
      </c>
      <c r="C26" s="293">
        <v>0</v>
      </c>
      <c r="D26" s="299"/>
      <c r="E26" s="299"/>
      <c r="F26" s="299"/>
      <c r="G26" s="299"/>
      <c r="H26" s="299"/>
      <c r="I26" s="299"/>
      <c r="J26" s="299"/>
      <c r="K26" s="299"/>
      <c r="L26" s="299"/>
      <c r="M26" s="299"/>
      <c r="N26" s="299"/>
    </row>
    <row r="27" spans="1:15" ht="15" customHeight="1">
      <c r="A27" s="292" t="s">
        <v>335</v>
      </c>
      <c r="B27" s="293">
        <v>16870800</v>
      </c>
      <c r="C27" s="293">
        <v>17116831.34</v>
      </c>
      <c r="D27" s="299"/>
      <c r="E27" s="299"/>
      <c r="F27" s="299"/>
      <c r="G27" s="299"/>
      <c r="H27" s="299"/>
      <c r="I27" s="299"/>
      <c r="J27" s="299"/>
      <c r="K27" s="299"/>
      <c r="L27" s="299"/>
      <c r="M27" s="299"/>
      <c r="N27" s="299"/>
    </row>
    <row r="28" spans="1:15">
      <c r="A28" s="292" t="s">
        <v>336</v>
      </c>
      <c r="B28" s="293">
        <v>6401800</v>
      </c>
      <c r="C28" s="293">
        <v>2630984</v>
      </c>
      <c r="D28" s="299"/>
      <c r="E28" s="299"/>
      <c r="F28" s="299"/>
      <c r="G28" s="299"/>
      <c r="H28" s="299"/>
      <c r="I28" s="299"/>
      <c r="J28" s="299"/>
      <c r="K28" s="299"/>
      <c r="L28" s="299"/>
      <c r="M28" s="299"/>
      <c r="N28" s="299"/>
    </row>
    <row r="29" spans="1:15">
      <c r="A29" s="292" t="s">
        <v>337</v>
      </c>
      <c r="B29" s="293"/>
      <c r="C29" s="293">
        <v>1466286</v>
      </c>
      <c r="D29" s="299"/>
      <c r="E29" s="299"/>
      <c r="F29" s="299"/>
      <c r="G29" s="299"/>
      <c r="H29" s="299"/>
      <c r="I29" s="299"/>
      <c r="J29" s="299"/>
      <c r="K29" s="299"/>
      <c r="L29" s="299"/>
      <c r="M29" s="299"/>
      <c r="N29" s="299"/>
    </row>
    <row r="30" spans="1:15" ht="17.25" thickBot="1">
      <c r="A30" s="302" t="s">
        <v>339</v>
      </c>
      <c r="B30" s="296">
        <f>SUM(B21:B28)</f>
        <v>26901700</v>
      </c>
      <c r="C30" s="296">
        <f>SUM(C21:C29)</f>
        <v>25766647.219999999</v>
      </c>
      <c r="D30" s="299"/>
      <c r="E30" s="299"/>
      <c r="F30" s="299"/>
      <c r="G30" s="299"/>
      <c r="H30" s="299"/>
      <c r="I30" s="299"/>
      <c r="J30" s="299"/>
      <c r="K30" s="299"/>
      <c r="L30" s="299"/>
      <c r="M30" s="299"/>
      <c r="N30" s="299"/>
    </row>
    <row r="31" spans="1:15" ht="17.25" thickBot="1">
      <c r="A31" s="303" t="s">
        <v>340</v>
      </c>
      <c r="C31" s="328">
        <f>C30-C19</f>
        <v>2448766.549999997</v>
      </c>
    </row>
    <row r="32" spans="1:15" ht="17.25" thickTop="1"/>
  </sheetData>
  <mergeCells count="18">
    <mergeCell ref="M4:M6"/>
    <mergeCell ref="A1:O1"/>
    <mergeCell ref="A2:O2"/>
    <mergeCell ref="A3:O3"/>
    <mergeCell ref="A4:A6"/>
    <mergeCell ref="B4:B6"/>
    <mergeCell ref="C4:C6"/>
    <mergeCell ref="D4:D6"/>
    <mergeCell ref="E4:E6"/>
    <mergeCell ref="F4:F6"/>
    <mergeCell ref="G4:G6"/>
    <mergeCell ref="N4:N6"/>
    <mergeCell ref="O4:O6"/>
    <mergeCell ref="H4:H6"/>
    <mergeCell ref="I4:I6"/>
    <mergeCell ref="J4:J6"/>
    <mergeCell ref="K4:K6"/>
    <mergeCell ref="L4:L6"/>
  </mergeCells>
  <pageMargins left="0.7" right="0.2" top="0.52" bottom="0.54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B1:Z13"/>
  <sheetViews>
    <sheetView tabSelected="1" topLeftCell="B1" workbookViewId="0">
      <selection activeCell="F10" sqref="F10"/>
    </sheetView>
  </sheetViews>
  <sheetFormatPr defaultRowHeight="24"/>
  <cols>
    <col min="1" max="16384" width="9.140625" style="264"/>
  </cols>
  <sheetData>
    <row r="1" spans="2:26">
      <c r="B1" s="411" t="s">
        <v>210</v>
      </c>
      <c r="C1" s="411"/>
      <c r="D1" s="411"/>
      <c r="E1" s="411"/>
      <c r="F1" s="411"/>
      <c r="G1" s="411"/>
      <c r="H1" s="411"/>
      <c r="I1" s="411"/>
      <c r="J1" s="411"/>
      <c r="K1" s="411"/>
    </row>
    <row r="2" spans="2:26">
      <c r="B2" s="411" t="s">
        <v>77</v>
      </c>
      <c r="C2" s="411"/>
      <c r="D2" s="411"/>
      <c r="E2" s="411"/>
      <c r="F2" s="411"/>
      <c r="G2" s="411"/>
      <c r="H2" s="411"/>
      <c r="I2" s="411"/>
      <c r="J2" s="411"/>
      <c r="K2" s="411"/>
    </row>
    <row r="3" spans="2:26">
      <c r="B3" s="411" t="s">
        <v>389</v>
      </c>
      <c r="C3" s="411"/>
      <c r="D3" s="411"/>
      <c r="E3" s="411"/>
      <c r="F3" s="411"/>
      <c r="G3" s="411"/>
      <c r="H3" s="411"/>
      <c r="I3" s="411"/>
      <c r="J3" s="411"/>
      <c r="K3" s="411"/>
    </row>
    <row r="4" spans="2:26">
      <c r="B4" s="269" t="s">
        <v>390</v>
      </c>
    </row>
    <row r="5" spans="2:26">
      <c r="C5" s="264" t="s">
        <v>391</v>
      </c>
    </row>
    <row r="6" spans="2:26">
      <c r="B6" s="264" t="s">
        <v>392</v>
      </c>
    </row>
    <row r="7" spans="2:26">
      <c r="B7" s="264" t="s">
        <v>398</v>
      </c>
    </row>
    <row r="8" spans="2:26">
      <c r="L8" s="425"/>
      <c r="M8" s="425"/>
      <c r="N8" s="425"/>
      <c r="O8" s="425"/>
      <c r="P8" s="425"/>
      <c r="Q8" s="425"/>
      <c r="R8" s="425"/>
      <c r="S8" s="425"/>
      <c r="T8" s="425"/>
      <c r="U8" s="425"/>
      <c r="V8" s="425"/>
      <c r="W8" s="425"/>
      <c r="X8" s="425"/>
      <c r="Y8" s="425"/>
      <c r="Z8" s="425"/>
    </row>
    <row r="9" spans="2:26">
      <c r="B9" s="269" t="s">
        <v>393</v>
      </c>
      <c r="L9" s="425"/>
      <c r="M9" s="425"/>
      <c r="N9" s="425"/>
      <c r="O9" s="425"/>
      <c r="P9" s="425"/>
      <c r="Q9" s="425"/>
      <c r="R9" s="425"/>
      <c r="S9" s="425"/>
      <c r="T9" s="425"/>
      <c r="U9" s="425"/>
      <c r="V9" s="425"/>
      <c r="W9" s="425"/>
      <c r="X9" s="425"/>
      <c r="Y9" s="425"/>
      <c r="Z9" s="425"/>
    </row>
    <row r="10" spans="2:26">
      <c r="C10" s="264" t="s">
        <v>394</v>
      </c>
      <c r="L10" s="425"/>
      <c r="M10" s="425"/>
      <c r="N10" s="425"/>
      <c r="O10" s="425"/>
      <c r="P10" s="425"/>
      <c r="Q10" s="425"/>
      <c r="R10" s="425"/>
      <c r="S10" s="425"/>
      <c r="T10" s="425"/>
      <c r="U10" s="425"/>
      <c r="V10" s="425"/>
      <c r="W10" s="425"/>
      <c r="X10" s="425"/>
      <c r="Y10" s="425"/>
      <c r="Z10" s="425"/>
    </row>
    <row r="11" spans="2:26">
      <c r="D11" s="264" t="s">
        <v>395</v>
      </c>
    </row>
    <row r="12" spans="2:26">
      <c r="B12" s="264" t="s">
        <v>396</v>
      </c>
    </row>
    <row r="13" spans="2:26">
      <c r="B13" s="264" t="s">
        <v>397</v>
      </c>
    </row>
  </sheetData>
  <mergeCells count="6">
    <mergeCell ref="L8:Z8"/>
    <mergeCell ref="L9:Z9"/>
    <mergeCell ref="L10:Z10"/>
    <mergeCell ref="B1:K1"/>
    <mergeCell ref="B2:K2"/>
    <mergeCell ref="B3:K3"/>
  </mergeCells>
  <pageMargins left="0.7" right="0.28000000000000003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00"/>
  <sheetViews>
    <sheetView view="pageBreakPreview" zoomScaleSheetLayoutView="100" workbookViewId="0">
      <selection activeCell="D8" sqref="D8"/>
    </sheetView>
  </sheetViews>
  <sheetFormatPr defaultRowHeight="21.75"/>
  <cols>
    <col min="1" max="1" width="2.42578125" customWidth="1"/>
    <col min="3" max="3" width="38.42578125" customWidth="1"/>
    <col min="4" max="4" width="12.5703125" customWidth="1"/>
    <col min="5" max="6" width="18" customWidth="1"/>
    <col min="7" max="7" width="12.42578125" bestFit="1" customWidth="1"/>
  </cols>
  <sheetData>
    <row r="1" spans="1:7" ht="25.5">
      <c r="A1" s="346" t="s">
        <v>178</v>
      </c>
      <c r="B1" s="346"/>
      <c r="C1" s="346"/>
      <c r="D1" s="346"/>
      <c r="E1" s="346"/>
      <c r="F1" s="346"/>
      <c r="G1" s="7"/>
    </row>
    <row r="2" spans="1:7" ht="25.5">
      <c r="A2" s="346" t="s">
        <v>56</v>
      </c>
      <c r="B2" s="346"/>
      <c r="C2" s="346"/>
      <c r="D2" s="346"/>
      <c r="E2" s="346"/>
      <c r="F2" s="346"/>
      <c r="G2" s="7"/>
    </row>
    <row r="3" spans="1:7" ht="25.5">
      <c r="A3" s="347" t="s">
        <v>234</v>
      </c>
      <c r="B3" s="347"/>
      <c r="C3" s="347"/>
      <c r="D3" s="347"/>
      <c r="E3" s="347"/>
      <c r="F3" s="347"/>
      <c r="G3" s="2"/>
    </row>
    <row r="4" spans="1:7" ht="23.25">
      <c r="A4" s="348" t="s">
        <v>15</v>
      </c>
      <c r="B4" s="348"/>
      <c r="C4" s="349"/>
      <c r="D4" s="147" t="s">
        <v>57</v>
      </c>
      <c r="E4" s="147" t="s">
        <v>58</v>
      </c>
      <c r="F4" s="147" t="s">
        <v>59</v>
      </c>
      <c r="G4" s="71"/>
    </row>
    <row r="5" spans="1:7" ht="23.25">
      <c r="A5" s="88"/>
      <c r="B5" s="148" t="s">
        <v>39</v>
      </c>
      <c r="C5" s="88"/>
      <c r="D5" s="149">
        <v>111100</v>
      </c>
      <c r="E5" s="150" t="s">
        <v>1</v>
      </c>
      <c r="F5" s="151"/>
      <c r="G5" s="71"/>
    </row>
    <row r="6" spans="1:7" ht="23.25">
      <c r="A6" s="88"/>
      <c r="B6" s="153" t="s">
        <v>182</v>
      </c>
      <c r="C6" s="88"/>
      <c r="D6" s="149">
        <v>111201</v>
      </c>
      <c r="E6" s="241">
        <v>35251141.950000003</v>
      </c>
      <c r="F6" s="151"/>
      <c r="G6" s="71"/>
    </row>
    <row r="7" spans="1:7" ht="23.25">
      <c r="A7" s="152"/>
      <c r="B7" s="153" t="s">
        <v>181</v>
      </c>
      <c r="C7" s="152"/>
      <c r="D7" s="149">
        <v>111201</v>
      </c>
      <c r="E7" s="154">
        <v>8181079.8499999996</v>
      </c>
      <c r="F7" s="155"/>
      <c r="G7" s="71"/>
    </row>
    <row r="8" spans="1:7" ht="23.25">
      <c r="A8" s="152"/>
      <c r="B8" s="153" t="s">
        <v>183</v>
      </c>
      <c r="C8" s="152"/>
      <c r="D8" s="149">
        <v>111201</v>
      </c>
      <c r="E8" s="154">
        <v>306718.06</v>
      </c>
      <c r="F8" s="155"/>
      <c r="G8" s="72"/>
    </row>
    <row r="9" spans="1:7" ht="23.25">
      <c r="A9" s="152"/>
      <c r="B9" s="153" t="s">
        <v>184</v>
      </c>
      <c r="C9" s="152"/>
      <c r="D9" s="149">
        <v>111201</v>
      </c>
      <c r="E9" s="154">
        <v>2419.1</v>
      </c>
      <c r="F9" s="155"/>
      <c r="G9" s="72"/>
    </row>
    <row r="10" spans="1:7" ht="23.25">
      <c r="A10" s="152"/>
      <c r="B10" s="153" t="s">
        <v>185</v>
      </c>
      <c r="C10" s="152"/>
      <c r="D10" s="149">
        <v>111202</v>
      </c>
      <c r="E10" s="154">
        <v>1241257.44</v>
      </c>
      <c r="F10" s="155"/>
      <c r="G10" s="72"/>
    </row>
    <row r="11" spans="1:7" ht="23.25">
      <c r="A11" s="152"/>
      <c r="B11" s="153" t="s">
        <v>128</v>
      </c>
      <c r="C11" s="152"/>
      <c r="D11" s="149">
        <v>113200</v>
      </c>
      <c r="E11" s="154">
        <v>0</v>
      </c>
      <c r="F11" s="155"/>
      <c r="G11" s="2"/>
    </row>
    <row r="12" spans="1:7" ht="23.25">
      <c r="A12" s="152"/>
      <c r="B12" s="153" t="s">
        <v>180</v>
      </c>
      <c r="C12" s="152"/>
      <c r="D12" s="149">
        <v>113301</v>
      </c>
      <c r="E12" s="154">
        <v>40122</v>
      </c>
      <c r="F12" s="155"/>
      <c r="G12" s="2"/>
    </row>
    <row r="13" spans="1:7" ht="23.25">
      <c r="A13" s="152"/>
      <c r="B13" s="153" t="s">
        <v>28</v>
      </c>
      <c r="C13" s="152"/>
      <c r="D13" s="149">
        <v>113302</v>
      </c>
      <c r="E13" s="154">
        <v>10322</v>
      </c>
      <c r="F13" s="155"/>
      <c r="G13" s="2"/>
    </row>
    <row r="14" spans="1:7" ht="23.25">
      <c r="A14" s="152"/>
      <c r="B14" s="153" t="s">
        <v>351</v>
      </c>
      <c r="C14" s="152"/>
      <c r="D14" s="149">
        <v>113600</v>
      </c>
      <c r="E14" s="154">
        <v>332463.46000000002</v>
      </c>
      <c r="F14" s="155"/>
      <c r="G14" s="2"/>
    </row>
    <row r="15" spans="1:7" ht="23.25">
      <c r="A15" s="88"/>
      <c r="B15" s="148" t="s">
        <v>179</v>
      </c>
      <c r="C15" s="88"/>
      <c r="D15" s="149">
        <v>123003</v>
      </c>
      <c r="E15" s="241">
        <v>1045224.69</v>
      </c>
      <c r="F15" s="151"/>
      <c r="G15" s="71"/>
    </row>
    <row r="16" spans="1:7" ht="23.25">
      <c r="A16" s="152"/>
      <c r="B16" s="211" t="s">
        <v>144</v>
      </c>
      <c r="C16" s="89"/>
      <c r="D16" s="212">
        <v>190004</v>
      </c>
      <c r="E16" s="194">
        <v>32000</v>
      </c>
      <c r="F16" s="155"/>
      <c r="G16" s="2"/>
    </row>
    <row r="17" spans="1:7" ht="23.25">
      <c r="A17" s="152"/>
      <c r="B17" s="153" t="s">
        <v>23</v>
      </c>
      <c r="C17" s="152"/>
      <c r="D17" s="149">
        <v>211000</v>
      </c>
      <c r="E17" s="154"/>
      <c r="F17" s="155">
        <v>5165300</v>
      </c>
      <c r="G17" s="2"/>
    </row>
    <row r="18" spans="1:7" ht="23.25">
      <c r="A18" s="152"/>
      <c r="B18" s="30" t="s">
        <v>60</v>
      </c>
      <c r="C18" s="152"/>
      <c r="D18" s="149">
        <v>215001</v>
      </c>
      <c r="E18" s="154"/>
      <c r="F18" s="155">
        <v>10263.68</v>
      </c>
      <c r="G18" s="2"/>
    </row>
    <row r="19" spans="1:7" ht="23.25">
      <c r="A19" s="152"/>
      <c r="B19" s="30" t="s">
        <v>62</v>
      </c>
      <c r="C19" s="152"/>
      <c r="D19" s="149">
        <v>215004</v>
      </c>
      <c r="E19" s="154"/>
      <c r="F19" s="155">
        <v>13161.32</v>
      </c>
      <c r="G19" s="2"/>
    </row>
    <row r="20" spans="1:7" ht="23.25">
      <c r="A20" s="152"/>
      <c r="B20" s="30" t="s">
        <v>63</v>
      </c>
      <c r="C20" s="152"/>
      <c r="D20" s="149">
        <v>215005</v>
      </c>
      <c r="E20" s="154"/>
      <c r="F20" s="155">
        <v>15781.22</v>
      </c>
      <c r="G20" s="2"/>
    </row>
    <row r="21" spans="1:7" ht="23.25">
      <c r="A21" s="152"/>
      <c r="B21" s="30" t="s">
        <v>61</v>
      </c>
      <c r="C21" s="152"/>
      <c r="D21" s="149">
        <v>215008</v>
      </c>
      <c r="E21" s="154"/>
      <c r="F21" s="155">
        <v>659046</v>
      </c>
      <c r="G21" s="2"/>
    </row>
    <row r="22" spans="1:7" ht="23.25">
      <c r="A22" s="152"/>
      <c r="B22" s="153" t="s">
        <v>366</v>
      </c>
      <c r="C22" s="152"/>
      <c r="D22" s="149">
        <v>215013</v>
      </c>
      <c r="E22" s="154"/>
      <c r="F22" s="155">
        <v>14610</v>
      </c>
      <c r="G22" s="329">
        <f>F14+F15+F16+F17+F19+F20+F22</f>
        <v>5208852.54</v>
      </c>
    </row>
    <row r="23" spans="1:7" ht="23.25">
      <c r="A23" s="152"/>
      <c r="B23" s="153" t="s">
        <v>369</v>
      </c>
      <c r="C23" s="152"/>
      <c r="D23" s="149">
        <v>215014</v>
      </c>
      <c r="E23" s="154"/>
      <c r="F23" s="155">
        <v>199078</v>
      </c>
      <c r="G23" s="2"/>
    </row>
    <row r="24" spans="1:7" ht="23.25">
      <c r="A24" s="152"/>
      <c r="B24" s="153" t="s">
        <v>122</v>
      </c>
      <c r="C24" s="152"/>
      <c r="D24" s="149">
        <v>215016</v>
      </c>
      <c r="E24" s="154"/>
      <c r="F24" s="155">
        <v>306718.06</v>
      </c>
      <c r="G24" s="2"/>
    </row>
    <row r="25" spans="1:7" ht="23.25">
      <c r="A25" s="152"/>
      <c r="B25" s="153" t="s">
        <v>191</v>
      </c>
      <c r="C25" s="152"/>
      <c r="D25" s="149">
        <v>215999</v>
      </c>
      <c r="E25" s="154"/>
      <c r="F25" s="155">
        <v>6000</v>
      </c>
      <c r="G25" s="2"/>
    </row>
    <row r="26" spans="1:7" ht="23.25">
      <c r="A26" s="152"/>
      <c r="B26" s="153" t="s">
        <v>192</v>
      </c>
      <c r="C26" s="152"/>
      <c r="D26" s="149">
        <v>215999</v>
      </c>
      <c r="E26" s="154"/>
      <c r="F26" s="155">
        <v>0</v>
      </c>
      <c r="G26" s="2"/>
    </row>
    <row r="27" spans="1:7" ht="23.25">
      <c r="A27" s="152"/>
      <c r="B27" s="153" t="s">
        <v>133</v>
      </c>
      <c r="C27" s="152"/>
      <c r="D27" s="149">
        <v>290001</v>
      </c>
      <c r="E27" s="154"/>
      <c r="F27" s="155"/>
      <c r="G27" s="2"/>
    </row>
    <row r="28" spans="1:7" ht="23.25">
      <c r="A28" s="152"/>
      <c r="B28" s="153" t="s">
        <v>2</v>
      </c>
      <c r="C28" s="152"/>
      <c r="D28" s="149">
        <v>310000</v>
      </c>
      <c r="E28" s="154"/>
      <c r="F28" s="155">
        <v>27260208.300000001</v>
      </c>
      <c r="G28" s="2"/>
    </row>
    <row r="29" spans="1:7" ht="23.25">
      <c r="A29" s="152"/>
      <c r="B29" s="153" t="s">
        <v>64</v>
      </c>
      <c r="C29" s="152"/>
      <c r="D29" s="149">
        <v>320000</v>
      </c>
      <c r="E29" s="154"/>
      <c r="F29" s="155">
        <v>12792581.970000001</v>
      </c>
      <c r="G29" s="2"/>
    </row>
    <row r="30" spans="1:7" ht="24" thickBot="1">
      <c r="A30" s="152"/>
      <c r="B30" s="152"/>
      <c r="C30" s="156"/>
      <c r="D30" s="157"/>
      <c r="E30" s="158">
        <f>SUM(E5:E29)</f>
        <v>46442748.550000004</v>
      </c>
      <c r="F30" s="159">
        <f>SUM(F17:F29)</f>
        <v>46442748.549999997</v>
      </c>
      <c r="G30" s="2"/>
    </row>
    <row r="31" spans="1:7" ht="24" thickTop="1">
      <c r="A31" s="152"/>
      <c r="B31" s="152"/>
      <c r="C31" s="160"/>
      <c r="D31" s="160"/>
      <c r="E31" s="161"/>
      <c r="F31" s="161">
        <f>E30-F30</f>
        <v>0</v>
      </c>
      <c r="G31" s="2"/>
    </row>
    <row r="32" spans="1:7">
      <c r="A32" s="342" t="s">
        <v>188</v>
      </c>
      <c r="B32" s="342"/>
      <c r="C32" s="342"/>
      <c r="D32" s="342"/>
      <c r="E32" s="342"/>
      <c r="F32" s="342"/>
    </row>
    <row r="33" spans="1:7">
      <c r="A33" s="342" t="s">
        <v>189</v>
      </c>
      <c r="B33" s="342"/>
      <c r="C33" s="342"/>
      <c r="D33" s="342"/>
      <c r="E33" s="342"/>
      <c r="F33" s="342"/>
    </row>
    <row r="34" spans="1:7">
      <c r="A34" s="342" t="s">
        <v>190</v>
      </c>
      <c r="B34" s="342"/>
      <c r="C34" s="342"/>
      <c r="D34" s="342"/>
      <c r="E34" s="342"/>
      <c r="F34" s="342"/>
    </row>
    <row r="35" spans="1:7" ht="22.5">
      <c r="A35" s="344"/>
      <c r="B35" s="344"/>
      <c r="C35" s="344"/>
      <c r="D35" s="344"/>
      <c r="E35" s="344"/>
      <c r="F35" s="344"/>
      <c r="G35" s="2"/>
    </row>
    <row r="36" spans="1:7" ht="27.75">
      <c r="A36" s="73"/>
      <c r="B36" s="18"/>
      <c r="C36" s="18"/>
      <c r="D36" s="18"/>
      <c r="E36" s="18"/>
      <c r="F36" s="18"/>
      <c r="G36" s="2"/>
    </row>
    <row r="37" spans="1:7" ht="26.25">
      <c r="A37" s="74"/>
      <c r="B37" s="75"/>
      <c r="C37" s="75"/>
      <c r="D37" s="75"/>
      <c r="E37" s="75"/>
      <c r="F37" s="75"/>
      <c r="G37" s="2"/>
    </row>
    <row r="38" spans="1:7" ht="26.25">
      <c r="A38" s="74"/>
      <c r="B38" s="75"/>
      <c r="C38" s="75"/>
      <c r="D38" s="75"/>
      <c r="E38" s="75"/>
      <c r="F38" s="75"/>
      <c r="G38" s="2"/>
    </row>
    <row r="39" spans="1:7" ht="26.25">
      <c r="A39" s="74"/>
      <c r="B39" s="75"/>
      <c r="C39" s="75"/>
      <c r="D39" s="75"/>
      <c r="E39" s="75"/>
      <c r="F39" s="75"/>
      <c r="G39" s="2"/>
    </row>
    <row r="40" spans="1:7" ht="26.25">
      <c r="A40" s="74"/>
      <c r="B40" s="75"/>
      <c r="C40" s="75"/>
      <c r="D40" s="75"/>
      <c r="E40" s="75"/>
      <c r="F40" s="75"/>
      <c r="G40" s="1"/>
    </row>
    <row r="41" spans="1:7" ht="23.25">
      <c r="A41" s="345"/>
      <c r="B41" s="345"/>
      <c r="C41" s="345"/>
      <c r="D41" s="345"/>
      <c r="E41" s="76"/>
      <c r="F41" s="76"/>
      <c r="G41" s="76"/>
    </row>
    <row r="42" spans="1:7" ht="23.25">
      <c r="A42" s="76"/>
      <c r="B42" s="77"/>
      <c r="C42" s="77"/>
      <c r="D42" s="76"/>
      <c r="E42" s="78"/>
      <c r="F42" s="79"/>
      <c r="G42" s="76"/>
    </row>
    <row r="43" spans="1:7" ht="23.25">
      <c r="A43" s="80"/>
      <c r="B43" s="81"/>
      <c r="C43" s="81"/>
      <c r="D43" s="80"/>
      <c r="E43" s="78"/>
      <c r="F43" s="82"/>
      <c r="G43" s="82"/>
    </row>
    <row r="44" spans="1:7" ht="23.25">
      <c r="A44" s="80"/>
      <c r="B44" s="81"/>
      <c r="C44" s="81"/>
      <c r="D44" s="80"/>
      <c r="E44" s="78"/>
      <c r="F44" s="82"/>
      <c r="G44" s="82"/>
    </row>
    <row r="45" spans="1:7" ht="23.25">
      <c r="A45" s="80"/>
      <c r="B45" s="81"/>
      <c r="C45" s="81"/>
      <c r="D45" s="80"/>
      <c r="E45" s="78"/>
      <c r="F45" s="82"/>
      <c r="G45" s="82"/>
    </row>
    <row r="46" spans="1:7" ht="23.25">
      <c r="A46" s="80"/>
      <c r="B46" s="81"/>
      <c r="C46" s="81"/>
      <c r="D46" s="80"/>
      <c r="E46" s="78"/>
      <c r="F46" s="82"/>
      <c r="G46" s="82"/>
    </row>
    <row r="47" spans="1:7" ht="23.25">
      <c r="A47" s="80"/>
      <c r="B47" s="81"/>
      <c r="C47" s="81"/>
      <c r="D47" s="80"/>
      <c r="E47" s="78"/>
      <c r="F47" s="82"/>
      <c r="G47" s="82"/>
    </row>
    <row r="48" spans="1:7" ht="23.25">
      <c r="A48" s="80"/>
      <c r="B48" s="81"/>
      <c r="C48" s="81"/>
      <c r="D48" s="80"/>
      <c r="E48" s="78"/>
      <c r="F48" s="82"/>
      <c r="G48" s="82"/>
    </row>
    <row r="49" spans="1:7" ht="23.25">
      <c r="A49" s="80"/>
      <c r="B49" s="81"/>
      <c r="C49" s="81"/>
      <c r="D49" s="80"/>
      <c r="E49" s="78"/>
      <c r="F49" s="82"/>
      <c r="G49" s="82"/>
    </row>
    <row r="50" spans="1:7" ht="23.25">
      <c r="A50" s="80"/>
      <c r="B50" s="81"/>
      <c r="C50" s="81"/>
      <c r="D50" s="80"/>
      <c r="E50" s="78"/>
      <c r="F50" s="82"/>
      <c r="G50" s="82"/>
    </row>
    <row r="51" spans="1:7" ht="23.25">
      <c r="A51" s="80"/>
      <c r="B51" s="81"/>
      <c r="C51" s="81"/>
      <c r="D51" s="80"/>
      <c r="E51" s="78"/>
      <c r="F51" s="27"/>
      <c r="G51" s="82"/>
    </row>
    <row r="52" spans="1:7" ht="23.25">
      <c r="A52" s="80"/>
      <c r="B52" s="81"/>
      <c r="C52" s="81"/>
      <c r="D52" s="80"/>
      <c r="E52" s="78"/>
      <c r="F52" s="27"/>
      <c r="G52" s="82"/>
    </row>
    <row r="53" spans="1:7" ht="23.25">
      <c r="A53" s="80"/>
      <c r="B53" s="81"/>
      <c r="C53" s="81"/>
      <c r="D53" s="80"/>
      <c r="E53" s="78"/>
      <c r="F53" s="27"/>
      <c r="G53" s="82"/>
    </row>
    <row r="54" spans="1:7" ht="23.25">
      <c r="A54" s="80"/>
      <c r="B54" s="81"/>
      <c r="C54" s="81"/>
      <c r="D54" s="80"/>
      <c r="E54" s="78"/>
      <c r="F54" s="27"/>
      <c r="G54" s="82"/>
    </row>
    <row r="55" spans="1:7" ht="23.25">
      <c r="A55" s="80"/>
      <c r="B55" s="81"/>
      <c r="C55" s="81"/>
      <c r="D55" s="80"/>
      <c r="E55" s="78"/>
      <c r="F55" s="27"/>
      <c r="G55" s="82"/>
    </row>
    <row r="56" spans="1:7" ht="23.25">
      <c r="A56" s="80"/>
      <c r="B56" s="81"/>
      <c r="C56" s="81"/>
      <c r="D56" s="80"/>
      <c r="E56" s="78"/>
      <c r="F56" s="27"/>
      <c r="G56" s="82"/>
    </row>
    <row r="57" spans="1:7" ht="23.25">
      <c r="A57" s="80"/>
      <c r="B57" s="81"/>
      <c r="C57" s="81"/>
      <c r="D57" s="80"/>
      <c r="E57" s="78"/>
      <c r="F57" s="27"/>
      <c r="G57" s="82"/>
    </row>
    <row r="58" spans="1:7" ht="23.25">
      <c r="A58" s="80"/>
      <c r="B58" s="81"/>
      <c r="C58" s="81"/>
      <c r="D58" s="80"/>
      <c r="E58" s="78"/>
      <c r="F58" s="27"/>
      <c r="G58" s="82"/>
    </row>
    <row r="59" spans="1:7" ht="23.25">
      <c r="A59" s="80"/>
      <c r="B59" s="81"/>
      <c r="C59" s="81"/>
      <c r="D59" s="80"/>
      <c r="E59" s="78"/>
      <c r="F59" s="27"/>
      <c r="G59" s="82"/>
    </row>
    <row r="60" spans="1:7" ht="23.25">
      <c r="A60" s="80"/>
      <c r="B60" s="81"/>
      <c r="C60" s="81"/>
      <c r="D60" s="80"/>
      <c r="E60" s="78"/>
      <c r="F60" s="27"/>
      <c r="G60" s="82"/>
    </row>
    <row r="61" spans="1:7" ht="23.25">
      <c r="A61" s="80"/>
      <c r="B61" s="81"/>
      <c r="C61" s="81"/>
      <c r="D61" s="80"/>
      <c r="E61" s="78"/>
      <c r="F61" s="27"/>
      <c r="G61" s="82"/>
    </row>
    <row r="62" spans="1:7" ht="23.25">
      <c r="A62" s="80"/>
      <c r="B62" s="81"/>
      <c r="C62" s="81"/>
      <c r="D62" s="80"/>
      <c r="E62" s="78"/>
      <c r="F62" s="27"/>
      <c r="G62" s="82"/>
    </row>
    <row r="63" spans="1:7" ht="23.25">
      <c r="A63" s="80"/>
      <c r="B63" s="81"/>
      <c r="C63" s="81"/>
      <c r="D63" s="80"/>
      <c r="E63" s="78"/>
      <c r="F63" s="27"/>
      <c r="G63" s="82"/>
    </row>
    <row r="64" spans="1:7" ht="23.25">
      <c r="A64" s="80"/>
      <c r="B64" s="81"/>
      <c r="C64" s="81"/>
      <c r="D64" s="80"/>
      <c r="E64" s="78"/>
      <c r="F64" s="82"/>
      <c r="G64" s="82"/>
    </row>
    <row r="65" spans="1:7" ht="23.25">
      <c r="A65" s="80"/>
      <c r="B65" s="81"/>
      <c r="C65" s="81"/>
      <c r="D65" s="80"/>
      <c r="E65" s="78"/>
      <c r="F65" s="82"/>
      <c r="G65" s="82"/>
    </row>
    <row r="66" spans="1:7" ht="23.25">
      <c r="A66" s="80"/>
      <c r="B66" s="81"/>
      <c r="C66" s="81"/>
      <c r="D66" s="80"/>
      <c r="E66" s="78"/>
      <c r="F66" s="82"/>
      <c r="G66" s="82"/>
    </row>
    <row r="67" spans="1:7" ht="23.25">
      <c r="A67" s="80"/>
      <c r="B67" s="81"/>
      <c r="C67" s="81"/>
      <c r="D67" s="80"/>
      <c r="E67" s="78"/>
      <c r="F67" s="82"/>
      <c r="G67" s="82"/>
    </row>
    <row r="68" spans="1:7" ht="23.25">
      <c r="A68" s="80"/>
      <c r="B68" s="81"/>
      <c r="C68" s="81"/>
      <c r="D68" s="80"/>
      <c r="E68" s="78"/>
      <c r="F68" s="82"/>
      <c r="G68" s="82"/>
    </row>
    <row r="69" spans="1:7" ht="23.25">
      <c r="A69" s="80"/>
      <c r="B69" s="81"/>
      <c r="C69" s="81"/>
      <c r="D69" s="80"/>
      <c r="E69" s="78"/>
      <c r="F69" s="82"/>
      <c r="G69" s="83"/>
    </row>
    <row r="70" spans="1:7" ht="23.25">
      <c r="A70" s="80"/>
      <c r="B70" s="81"/>
      <c r="C70" s="81"/>
      <c r="D70" s="80"/>
      <c r="E70" s="78"/>
      <c r="F70" s="82"/>
      <c r="G70" s="82"/>
    </row>
    <row r="71" spans="1:7" ht="23.25">
      <c r="A71" s="80"/>
      <c r="B71" s="80"/>
      <c r="C71" s="80"/>
      <c r="D71" s="78"/>
      <c r="E71" s="78"/>
      <c r="F71" s="82"/>
      <c r="G71" s="82"/>
    </row>
    <row r="72" spans="1:7" ht="23.25">
      <c r="A72" s="80"/>
      <c r="B72" s="80"/>
      <c r="C72" s="80"/>
      <c r="D72" s="78"/>
      <c r="E72" s="78"/>
      <c r="F72" s="82"/>
      <c r="G72" s="82"/>
    </row>
    <row r="73" spans="1:7" ht="23.25">
      <c r="A73" s="80"/>
      <c r="B73" s="80"/>
      <c r="C73" s="80"/>
      <c r="D73" s="80"/>
      <c r="E73" s="78"/>
      <c r="F73" s="82"/>
      <c r="G73" s="82"/>
    </row>
    <row r="74" spans="1:7" ht="23.25">
      <c r="A74" s="80"/>
      <c r="B74" s="343"/>
      <c r="C74" s="343"/>
      <c r="D74" s="343"/>
      <c r="E74" s="343"/>
      <c r="F74" s="343"/>
      <c r="G74" s="343"/>
    </row>
    <row r="75" spans="1:7" ht="23.25">
      <c r="A75" s="80"/>
      <c r="B75" s="343"/>
      <c r="C75" s="343"/>
      <c r="D75" s="343"/>
      <c r="E75" s="343"/>
      <c r="F75" s="343"/>
      <c r="G75" s="343"/>
    </row>
    <row r="76" spans="1:7" ht="23.25">
      <c r="A76" s="80"/>
      <c r="B76" s="81"/>
      <c r="C76" s="81"/>
      <c r="D76" s="80"/>
      <c r="E76" s="84"/>
      <c r="F76" s="345"/>
      <c r="G76" s="345"/>
    </row>
    <row r="77" spans="1:7" ht="23.25">
      <c r="A77" s="80"/>
      <c r="B77" s="81"/>
      <c r="C77" s="81"/>
      <c r="D77" s="80"/>
      <c r="E77" s="78"/>
      <c r="F77" s="85"/>
      <c r="G77" s="85"/>
    </row>
    <row r="78" spans="1:7" ht="23.25">
      <c r="A78" s="80"/>
      <c r="B78" s="81"/>
      <c r="C78" s="81"/>
      <c r="D78" s="80"/>
      <c r="E78" s="78"/>
      <c r="F78" s="85"/>
      <c r="G78" s="85"/>
    </row>
    <row r="79" spans="1:7" ht="23.25">
      <c r="A79" s="80"/>
      <c r="B79" s="81"/>
      <c r="C79" s="81"/>
      <c r="D79" s="80"/>
      <c r="E79" s="78"/>
      <c r="F79" s="85"/>
      <c r="G79" s="85"/>
    </row>
    <row r="80" spans="1:7" ht="23.25">
      <c r="A80" s="80"/>
      <c r="B80" s="81"/>
      <c r="C80" s="81"/>
      <c r="D80" s="80"/>
      <c r="E80" s="78"/>
      <c r="F80" s="85"/>
      <c r="G80" s="85"/>
    </row>
    <row r="81" spans="1:7" ht="23.25">
      <c r="A81" s="80"/>
      <c r="B81" s="81"/>
      <c r="C81" s="81"/>
      <c r="D81" s="80"/>
      <c r="E81" s="78"/>
      <c r="F81" s="85"/>
      <c r="G81" s="85"/>
    </row>
    <row r="82" spans="1:7" ht="23.25">
      <c r="A82" s="80"/>
      <c r="B82" s="81"/>
      <c r="C82" s="81"/>
      <c r="D82" s="80"/>
      <c r="E82" s="78"/>
      <c r="F82" s="85"/>
      <c r="G82" s="85"/>
    </row>
    <row r="83" spans="1:7" ht="23.25">
      <c r="A83" s="80"/>
      <c r="B83" s="81"/>
      <c r="C83" s="81"/>
      <c r="D83" s="80"/>
      <c r="E83" s="86"/>
      <c r="F83" s="85"/>
      <c r="G83" s="85"/>
    </row>
    <row r="84" spans="1:7" ht="23.25">
      <c r="A84" s="80"/>
      <c r="B84" s="81"/>
      <c r="C84" s="81"/>
      <c r="D84" s="80"/>
      <c r="E84" s="78"/>
      <c r="F84" s="85"/>
      <c r="G84" s="85"/>
    </row>
    <row r="85" spans="1:7" ht="23.25">
      <c r="A85" s="80"/>
      <c r="B85" s="81"/>
      <c r="C85" s="81"/>
      <c r="D85" s="80"/>
      <c r="E85" s="78"/>
      <c r="F85" s="85"/>
      <c r="G85" s="85"/>
    </row>
    <row r="86" spans="1:7" ht="23.25">
      <c r="A86" s="80"/>
      <c r="B86" s="81"/>
      <c r="C86" s="81"/>
      <c r="D86" s="80"/>
      <c r="E86" s="78"/>
      <c r="F86" s="85"/>
      <c r="G86" s="85"/>
    </row>
    <row r="87" spans="1:7" ht="23.25">
      <c r="A87" s="80"/>
      <c r="B87" s="81"/>
      <c r="C87" s="81"/>
      <c r="D87" s="80"/>
      <c r="E87" s="78"/>
      <c r="F87" s="85"/>
      <c r="G87" s="85"/>
    </row>
    <row r="88" spans="1:7" ht="23.25">
      <c r="A88" s="80"/>
      <c r="B88" s="81"/>
      <c r="C88" s="81"/>
      <c r="D88" s="80"/>
      <c r="E88" s="78"/>
      <c r="F88" s="85"/>
      <c r="G88" s="85"/>
    </row>
    <row r="89" spans="1:7" ht="23.25">
      <c r="A89" s="80"/>
      <c r="B89" s="81"/>
      <c r="C89" s="81"/>
      <c r="D89" s="80"/>
      <c r="E89" s="78"/>
      <c r="F89" s="85"/>
      <c r="G89" s="85"/>
    </row>
    <row r="90" spans="1:7" ht="23.25">
      <c r="A90" s="80"/>
      <c r="B90" s="81"/>
      <c r="C90" s="81"/>
      <c r="D90" s="80"/>
      <c r="E90" s="78"/>
      <c r="F90" s="85"/>
      <c r="G90" s="85"/>
    </row>
    <row r="91" spans="1:7" ht="23.25">
      <c r="A91" s="80"/>
      <c r="B91" s="81"/>
      <c r="C91" s="81"/>
      <c r="D91" s="80"/>
      <c r="E91" s="78"/>
      <c r="F91" s="85"/>
      <c r="G91" s="85"/>
    </row>
    <row r="92" spans="1:7" ht="23.25">
      <c r="A92" s="80"/>
      <c r="B92" s="81"/>
      <c r="C92" s="81"/>
      <c r="D92" s="80"/>
      <c r="E92" s="78"/>
      <c r="F92" s="85"/>
      <c r="G92" s="85"/>
    </row>
    <row r="93" spans="1:7" ht="23.25">
      <c r="A93" s="80"/>
      <c r="B93" s="81"/>
      <c r="C93" s="81"/>
      <c r="D93" s="80"/>
      <c r="E93" s="78"/>
      <c r="F93" s="85"/>
      <c r="G93" s="85"/>
    </row>
    <row r="94" spans="1:7" ht="23.25">
      <c r="A94" s="80"/>
      <c r="B94" s="81"/>
      <c r="C94" s="81"/>
      <c r="D94" s="80"/>
      <c r="E94" s="78"/>
      <c r="F94" s="85"/>
      <c r="G94" s="85"/>
    </row>
    <row r="95" spans="1:7" ht="23.25">
      <c r="A95" s="80"/>
      <c r="B95" s="81"/>
      <c r="C95" s="81"/>
      <c r="D95" s="80"/>
      <c r="E95" s="78"/>
      <c r="F95" s="85"/>
      <c r="G95" s="85"/>
    </row>
    <row r="96" spans="1:7" ht="23.25">
      <c r="A96" s="80"/>
      <c r="B96" s="81"/>
      <c r="C96" s="81"/>
      <c r="D96" s="80"/>
      <c r="E96" s="78"/>
      <c r="F96" s="85"/>
      <c r="G96" s="85"/>
    </row>
    <row r="97" spans="1:7" ht="23.25">
      <c r="A97" s="80"/>
      <c r="B97" s="81"/>
      <c r="C97" s="81"/>
      <c r="D97" s="80"/>
      <c r="E97" s="78"/>
      <c r="F97" s="85"/>
      <c r="G97" s="85"/>
    </row>
    <row r="98" spans="1:7" ht="23.25">
      <c r="A98" s="80"/>
      <c r="B98" s="81"/>
      <c r="C98" s="81"/>
      <c r="D98" s="80"/>
      <c r="E98" s="78"/>
      <c r="F98" s="85"/>
      <c r="G98" s="85"/>
    </row>
    <row r="99" spans="1:7" ht="23.25">
      <c r="A99" s="80"/>
      <c r="B99" s="81"/>
      <c r="C99" s="81"/>
      <c r="D99" s="80"/>
      <c r="E99" s="78"/>
      <c r="F99" s="85"/>
      <c r="G99" s="85"/>
    </row>
    <row r="100" spans="1:7" ht="23.25">
      <c r="A100" s="80"/>
      <c r="B100" s="81"/>
      <c r="C100" s="81"/>
      <c r="D100" s="80"/>
      <c r="E100" s="78"/>
      <c r="F100" s="85"/>
      <c r="G100" s="85"/>
    </row>
  </sheetData>
  <mergeCells count="16">
    <mergeCell ref="A1:F1"/>
    <mergeCell ref="A2:F2"/>
    <mergeCell ref="A3:F3"/>
    <mergeCell ref="A41:D41"/>
    <mergeCell ref="B74:C74"/>
    <mergeCell ref="D74:E74"/>
    <mergeCell ref="F74:G74"/>
    <mergeCell ref="A4:C4"/>
    <mergeCell ref="A33:F33"/>
    <mergeCell ref="A34:F34"/>
    <mergeCell ref="A32:F32"/>
    <mergeCell ref="B75:C75"/>
    <mergeCell ref="D75:E75"/>
    <mergeCell ref="F75:G75"/>
    <mergeCell ref="A35:F35"/>
    <mergeCell ref="F76:G76"/>
  </mergeCells>
  <pageMargins left="0.7" right="0.45" top="0.25" bottom="0.2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70"/>
  <sheetViews>
    <sheetView view="pageBreakPreview" topLeftCell="A43" zoomScaleSheetLayoutView="100" workbookViewId="0">
      <selection activeCell="B11" sqref="B11"/>
    </sheetView>
  </sheetViews>
  <sheetFormatPr defaultRowHeight="21.75"/>
  <cols>
    <col min="1" max="1" width="34.42578125" customWidth="1"/>
    <col min="2" max="2" width="25.85546875" customWidth="1"/>
    <col min="3" max="3" width="8.42578125" customWidth="1"/>
    <col min="4" max="4" width="15.85546875" customWidth="1"/>
    <col min="5" max="5" width="7.42578125" customWidth="1"/>
    <col min="6" max="6" width="7.28515625" hidden="1" customWidth="1"/>
  </cols>
  <sheetData>
    <row r="1" spans="1:5" ht="23.25">
      <c r="A1" s="350" t="s">
        <v>162</v>
      </c>
      <c r="B1" s="350"/>
      <c r="C1" s="350"/>
      <c r="D1" s="350"/>
      <c r="E1" s="350"/>
    </row>
    <row r="2" spans="1:5" ht="23.25">
      <c r="A2" s="350" t="s">
        <v>34</v>
      </c>
      <c r="B2" s="350"/>
      <c r="C2" s="350"/>
      <c r="D2" s="350"/>
      <c r="E2" s="350"/>
    </row>
    <row r="3" spans="1:5" ht="23.25">
      <c r="A3" s="350" t="s">
        <v>235</v>
      </c>
      <c r="B3" s="350"/>
      <c r="C3" s="350"/>
      <c r="D3" s="350"/>
      <c r="E3" s="350"/>
    </row>
    <row r="4" spans="1:5" ht="22.5">
      <c r="A4" s="36"/>
      <c r="B4" s="36"/>
      <c r="C4" s="36"/>
      <c r="D4" s="36"/>
      <c r="E4" s="28"/>
    </row>
    <row r="5" spans="1:5" ht="23.25">
      <c r="A5" s="37"/>
      <c r="B5" s="70" t="s">
        <v>16</v>
      </c>
      <c r="C5" s="38"/>
      <c r="D5" s="34"/>
      <c r="E5" s="28"/>
    </row>
    <row r="6" spans="1:5" ht="24" thickBot="1">
      <c r="A6" s="162" t="s">
        <v>35</v>
      </c>
      <c r="B6" s="163">
        <v>2</v>
      </c>
      <c r="C6" s="163"/>
      <c r="D6" s="198">
        <v>46050173.140000001</v>
      </c>
      <c r="E6" s="28"/>
    </row>
    <row r="7" spans="1:5" ht="24" thickTop="1">
      <c r="A7" s="162" t="s">
        <v>65</v>
      </c>
      <c r="B7" s="163"/>
      <c r="C7" s="163"/>
      <c r="D7" s="164"/>
      <c r="E7" s="28"/>
    </row>
    <row r="8" spans="1:5" ht="23.25">
      <c r="A8" s="162" t="s">
        <v>66</v>
      </c>
      <c r="B8" s="163"/>
      <c r="C8" s="163"/>
      <c r="D8" s="164"/>
      <c r="E8" s="28"/>
    </row>
    <row r="9" spans="1:5" ht="23.25">
      <c r="A9" s="30" t="s">
        <v>67</v>
      </c>
      <c r="B9" s="163">
        <v>3</v>
      </c>
      <c r="C9" s="163"/>
      <c r="D9" s="165">
        <v>44982616.399999999</v>
      </c>
      <c r="E9" s="28"/>
    </row>
    <row r="10" spans="1:5" ht="23.25">
      <c r="A10" s="30" t="s">
        <v>68</v>
      </c>
      <c r="B10" s="163">
        <v>5</v>
      </c>
      <c r="C10" s="163"/>
      <c r="D10" s="165">
        <v>50444</v>
      </c>
      <c r="E10" s="28"/>
    </row>
    <row r="11" spans="1:5" ht="23.25">
      <c r="A11" s="30" t="s">
        <v>347</v>
      </c>
      <c r="B11" s="163">
        <v>7</v>
      </c>
      <c r="C11" s="163"/>
      <c r="D11" s="165">
        <v>332463.46000000002</v>
      </c>
      <c r="E11" s="28"/>
    </row>
    <row r="12" spans="1:5" ht="23.25">
      <c r="A12" s="30" t="s">
        <v>363</v>
      </c>
      <c r="B12" s="163"/>
      <c r="C12" s="163"/>
      <c r="D12" s="165">
        <v>32000</v>
      </c>
      <c r="E12" s="28"/>
    </row>
    <row r="13" spans="1:5" ht="23.25">
      <c r="A13" s="162" t="s">
        <v>348</v>
      </c>
      <c r="B13" s="163"/>
      <c r="C13" s="163"/>
      <c r="D13" s="197">
        <f>SUM(D9:D12)</f>
        <v>45397523.859999999</v>
      </c>
      <c r="E13" s="28"/>
    </row>
    <row r="14" spans="1:5" ht="23.25">
      <c r="A14" s="162" t="s">
        <v>186</v>
      </c>
      <c r="B14" s="163"/>
      <c r="C14" s="163"/>
      <c r="D14" s="165"/>
      <c r="E14" s="28"/>
    </row>
    <row r="15" spans="1:5" ht="23.25">
      <c r="A15" s="30" t="s">
        <v>187</v>
      </c>
      <c r="B15" s="163">
        <v>9</v>
      </c>
      <c r="C15" s="163"/>
      <c r="D15" s="165">
        <v>1045224.69</v>
      </c>
      <c r="E15" s="28"/>
    </row>
    <row r="16" spans="1:5" ht="23.25">
      <c r="A16" s="162" t="s">
        <v>349</v>
      </c>
      <c r="B16" s="163"/>
      <c r="C16" s="163"/>
      <c r="D16" s="197">
        <v>1045224.69</v>
      </c>
      <c r="E16" s="28"/>
    </row>
    <row r="17" spans="1:6" ht="24" thickBot="1">
      <c r="A17" s="162" t="s">
        <v>69</v>
      </c>
      <c r="B17" s="87"/>
      <c r="C17" s="87"/>
      <c r="D17" s="166">
        <f>D13+D16</f>
        <v>46442748.549999997</v>
      </c>
      <c r="E17" s="28"/>
    </row>
    <row r="18" spans="1:6" ht="24" thickTop="1">
      <c r="A18" s="30"/>
      <c r="B18" s="70" t="s">
        <v>16</v>
      </c>
      <c r="C18" s="167"/>
      <c r="D18" s="30"/>
      <c r="E18" s="28"/>
    </row>
    <row r="19" spans="1:6" ht="24" thickBot="1">
      <c r="A19" s="162" t="s">
        <v>0</v>
      </c>
      <c r="B19" s="163">
        <v>2</v>
      </c>
      <c r="C19" s="163"/>
      <c r="D19" s="198">
        <v>46050173.140000001</v>
      </c>
      <c r="E19" s="28"/>
    </row>
    <row r="20" spans="1:6" ht="24" thickTop="1">
      <c r="A20" s="162" t="s">
        <v>70</v>
      </c>
      <c r="B20" s="163"/>
      <c r="C20" s="163"/>
      <c r="D20" s="165"/>
      <c r="E20" s="28"/>
    </row>
    <row r="21" spans="1:6" ht="23.25">
      <c r="A21" s="162" t="s">
        <v>71</v>
      </c>
      <c r="B21" s="163"/>
      <c r="C21" s="163"/>
      <c r="D21" s="165"/>
      <c r="E21" s="28"/>
    </row>
    <row r="22" spans="1:6" ht="23.25">
      <c r="A22" s="30" t="s">
        <v>72</v>
      </c>
      <c r="B22" s="163">
        <v>10</v>
      </c>
      <c r="C22" s="163"/>
      <c r="D22" s="165">
        <v>5165300</v>
      </c>
      <c r="E22" s="28"/>
    </row>
    <row r="23" spans="1:6" ht="23.25">
      <c r="A23" s="30" t="s">
        <v>73</v>
      </c>
      <c r="B23" s="163">
        <v>12</v>
      </c>
      <c r="C23" s="163"/>
      <c r="D23" s="165">
        <v>1025580.28</v>
      </c>
      <c r="E23" s="28"/>
    </row>
    <row r="24" spans="1:6" ht="23.25">
      <c r="A24" s="30" t="s">
        <v>368</v>
      </c>
      <c r="B24" s="163"/>
      <c r="C24" s="163"/>
      <c r="D24" s="165">
        <v>199078</v>
      </c>
      <c r="E24" s="28"/>
    </row>
    <row r="25" spans="1:6" ht="23.25">
      <c r="A25" s="30" t="s">
        <v>120</v>
      </c>
      <c r="B25" s="30"/>
      <c r="C25" s="30"/>
      <c r="D25" s="197">
        <f>SUM(D22:D24)</f>
        <v>6389958.2800000003</v>
      </c>
      <c r="E25" s="28"/>
    </row>
    <row r="26" spans="1:6" ht="23.25">
      <c r="A26" s="162" t="s">
        <v>2</v>
      </c>
      <c r="B26" s="87"/>
      <c r="C26" s="87"/>
      <c r="D26" s="168"/>
      <c r="E26" s="28"/>
    </row>
    <row r="27" spans="1:6" ht="23.25">
      <c r="A27" s="30" t="s">
        <v>121</v>
      </c>
      <c r="B27" s="163">
        <v>16</v>
      </c>
      <c r="C27" s="87"/>
      <c r="D27" s="190">
        <v>27260208.300000001</v>
      </c>
      <c r="E27" s="28"/>
    </row>
    <row r="28" spans="1:6" ht="23.25">
      <c r="A28" s="30" t="s">
        <v>74</v>
      </c>
      <c r="B28" s="163">
        <v>17</v>
      </c>
      <c r="C28" s="87"/>
      <c r="D28" s="196">
        <v>12792581.970000001</v>
      </c>
      <c r="E28" s="28"/>
    </row>
    <row r="29" spans="1:6" ht="23.25">
      <c r="A29" s="162" t="s">
        <v>350</v>
      </c>
      <c r="B29" s="87"/>
      <c r="C29" s="87"/>
      <c r="D29" s="190">
        <f>SUM(D27:D28)</f>
        <v>40052790.270000003</v>
      </c>
      <c r="E29" s="28"/>
    </row>
    <row r="30" spans="1:6" ht="24" thickBot="1">
      <c r="A30" s="162" t="s">
        <v>75</v>
      </c>
      <c r="B30" s="87"/>
      <c r="C30" s="87"/>
      <c r="D30" s="166">
        <f>D25+D29</f>
        <v>46442748.550000004</v>
      </c>
      <c r="E30" s="28"/>
    </row>
    <row r="31" spans="1:6" ht="24" thickTop="1">
      <c r="A31" s="162"/>
      <c r="B31" s="87"/>
      <c r="C31" s="87"/>
      <c r="D31" s="168"/>
      <c r="E31" s="28"/>
    </row>
    <row r="32" spans="1:6">
      <c r="A32" s="342" t="s">
        <v>188</v>
      </c>
      <c r="B32" s="342"/>
      <c r="C32" s="342"/>
      <c r="D32" s="342"/>
      <c r="E32" s="342"/>
      <c r="F32" s="342"/>
    </row>
    <row r="33" spans="1:6">
      <c r="A33" s="342" t="s">
        <v>189</v>
      </c>
      <c r="B33" s="342"/>
      <c r="C33" s="342"/>
      <c r="D33" s="342"/>
      <c r="E33" s="342"/>
      <c r="F33" s="342"/>
    </row>
    <row r="34" spans="1:6">
      <c r="A34" s="342" t="s">
        <v>190</v>
      </c>
      <c r="B34" s="342"/>
      <c r="C34" s="342"/>
      <c r="D34" s="342"/>
      <c r="E34" s="342"/>
      <c r="F34" s="342"/>
    </row>
    <row r="35" spans="1:6" ht="22.5">
      <c r="A35" s="37"/>
      <c r="B35" s="34"/>
      <c r="C35" s="34"/>
      <c r="D35" s="35"/>
      <c r="E35" s="28"/>
      <c r="F35" s="19"/>
    </row>
    <row r="36" spans="1:6" ht="22.5">
      <c r="A36" s="37"/>
      <c r="B36" s="34"/>
      <c r="C36" s="34"/>
      <c r="D36" s="35"/>
      <c r="E36" s="28"/>
    </row>
    <row r="37" spans="1:6" ht="22.5">
      <c r="A37" s="37"/>
      <c r="B37" s="34"/>
      <c r="C37" s="34"/>
      <c r="D37" s="35"/>
      <c r="E37" s="28"/>
    </row>
    <row r="38" spans="1:6" ht="22.5">
      <c r="A38" s="37"/>
      <c r="B38" s="34"/>
      <c r="C38" s="34"/>
      <c r="D38" s="35"/>
      <c r="E38" s="28"/>
    </row>
    <row r="39" spans="1:6" ht="22.5">
      <c r="A39" s="37"/>
      <c r="B39" s="34"/>
      <c r="C39" s="34"/>
      <c r="D39" s="35"/>
      <c r="E39" s="28"/>
    </row>
    <row r="40" spans="1:6" ht="22.5">
      <c r="A40" s="37"/>
      <c r="B40" s="34"/>
      <c r="C40" s="34"/>
      <c r="D40" s="35"/>
      <c r="E40" s="28"/>
    </row>
    <row r="41" spans="1:6" ht="22.5">
      <c r="A41" s="37"/>
      <c r="B41" s="34"/>
      <c r="C41" s="34"/>
      <c r="D41" s="35"/>
      <c r="E41" s="28"/>
    </row>
    <row r="42" spans="1:6" ht="22.5">
      <c r="A42" s="37"/>
      <c r="B42" s="34"/>
      <c r="C42" s="34"/>
      <c r="D42" s="35"/>
      <c r="E42" s="28"/>
    </row>
    <row r="43" spans="1:6" ht="22.5">
      <c r="A43" s="37"/>
      <c r="B43" s="34"/>
      <c r="C43" s="34"/>
      <c r="D43" s="35"/>
      <c r="E43" s="28"/>
    </row>
    <row r="44" spans="1:6" ht="22.5">
      <c r="A44" s="37"/>
      <c r="B44" s="34"/>
      <c r="C44" s="34"/>
      <c r="D44" s="35"/>
      <c r="E44" s="28"/>
    </row>
    <row r="45" spans="1:6" ht="22.5">
      <c r="A45" s="37"/>
      <c r="B45" s="34"/>
      <c r="C45" s="34"/>
      <c r="D45" s="35"/>
      <c r="E45" s="28"/>
    </row>
    <row r="46" spans="1:6" ht="22.5">
      <c r="A46" s="37"/>
      <c r="B46" s="34"/>
      <c r="C46" s="34"/>
      <c r="D46" s="35"/>
      <c r="E46" s="28"/>
    </row>
    <row r="47" spans="1:6" ht="22.5">
      <c r="A47" s="37"/>
      <c r="B47" s="34"/>
      <c r="C47" s="34"/>
      <c r="D47" s="35"/>
      <c r="E47" s="28"/>
    </row>
    <row r="48" spans="1:6" ht="22.5">
      <c r="A48" s="37"/>
      <c r="B48" s="34"/>
      <c r="C48" s="34"/>
      <c r="D48" s="35"/>
      <c r="E48" s="28"/>
    </row>
    <row r="49" spans="1:5" ht="22.5">
      <c r="A49" s="37"/>
      <c r="B49" s="34"/>
      <c r="C49" s="34"/>
      <c r="D49" s="35"/>
      <c r="E49" s="28"/>
    </row>
    <row r="50" spans="1:5" ht="22.5">
      <c r="A50" s="37"/>
      <c r="B50" s="34"/>
      <c r="C50" s="34"/>
      <c r="D50" s="35"/>
      <c r="E50" s="28"/>
    </row>
    <row r="51" spans="1:5" ht="22.5">
      <c r="A51" s="37"/>
      <c r="B51" s="34"/>
      <c r="C51" s="34"/>
      <c r="D51" s="35"/>
      <c r="E51" s="28"/>
    </row>
    <row r="52" spans="1:5" ht="22.5">
      <c r="A52" s="37"/>
      <c r="B52" s="34"/>
      <c r="C52" s="34"/>
      <c r="D52" s="35"/>
      <c r="E52" s="28"/>
    </row>
    <row r="53" spans="1:5" ht="22.5">
      <c r="A53" s="37"/>
      <c r="B53" s="34"/>
      <c r="C53" s="34"/>
      <c r="D53" s="35"/>
      <c r="E53" s="28"/>
    </row>
    <row r="54" spans="1:5" ht="22.5">
      <c r="A54" s="37"/>
      <c r="B54" s="34"/>
      <c r="C54" s="34"/>
      <c r="D54" s="35"/>
      <c r="E54" s="28"/>
    </row>
    <row r="55" spans="1:5" ht="22.5">
      <c r="A55" s="37"/>
      <c r="B55" s="34"/>
      <c r="C55" s="34"/>
      <c r="D55" s="35"/>
      <c r="E55" s="28"/>
    </row>
    <row r="56" spans="1:5" ht="22.5">
      <c r="A56" s="37"/>
      <c r="B56" s="34"/>
      <c r="C56" s="34"/>
      <c r="D56" s="35"/>
      <c r="E56" s="28"/>
    </row>
    <row r="57" spans="1:5" ht="22.5">
      <c r="A57" s="37"/>
      <c r="B57" s="34"/>
      <c r="C57" s="34"/>
      <c r="D57" s="35"/>
      <c r="E57" s="28"/>
    </row>
    <row r="58" spans="1:5" ht="22.5">
      <c r="A58" s="37"/>
      <c r="B58" s="34"/>
      <c r="C58" s="34"/>
      <c r="D58" s="35"/>
      <c r="E58" s="28"/>
    </row>
    <row r="59" spans="1:5" ht="22.5">
      <c r="A59" s="37"/>
      <c r="B59" s="34"/>
      <c r="C59" s="34"/>
      <c r="D59" s="35"/>
      <c r="E59" s="28"/>
    </row>
    <row r="60" spans="1:5" ht="22.5">
      <c r="A60" s="37"/>
      <c r="B60" s="34"/>
      <c r="C60" s="34"/>
      <c r="D60" s="35"/>
      <c r="E60" s="28"/>
    </row>
    <row r="61" spans="1:5" ht="22.5">
      <c r="A61" s="37"/>
      <c r="B61" s="34"/>
      <c r="C61" s="34"/>
      <c r="D61" s="35"/>
      <c r="E61" s="28"/>
    </row>
    <row r="62" spans="1:5" ht="22.5">
      <c r="A62" s="37"/>
      <c r="B62" s="34"/>
      <c r="C62" s="34"/>
      <c r="D62" s="35"/>
      <c r="E62" s="28"/>
    </row>
    <row r="63" spans="1:5" ht="22.5">
      <c r="A63" s="37"/>
      <c r="B63" s="34"/>
      <c r="C63" s="34"/>
      <c r="D63" s="35"/>
      <c r="E63" s="28"/>
    </row>
    <row r="64" spans="1:5" ht="22.5">
      <c r="A64" s="37"/>
      <c r="B64" s="34"/>
      <c r="C64" s="34"/>
      <c r="D64" s="35"/>
      <c r="E64" s="28"/>
    </row>
    <row r="65" spans="1:5" ht="23.25">
      <c r="A65" s="32"/>
      <c r="B65" s="31"/>
      <c r="C65" s="353"/>
      <c r="D65" s="353"/>
      <c r="E65" s="353"/>
    </row>
    <row r="66" spans="1:5" ht="22.5">
      <c r="A66" s="34"/>
      <c r="B66" s="34"/>
      <c r="C66" s="352"/>
      <c r="D66" s="352"/>
      <c r="E66" s="39"/>
    </row>
    <row r="67" spans="1:5" ht="22.5">
      <c r="A67" s="37"/>
      <c r="B67" s="34"/>
      <c r="C67" s="34"/>
      <c r="D67" s="35"/>
      <c r="E67" s="28"/>
    </row>
    <row r="68" spans="1:5" ht="22.5">
      <c r="A68" s="20"/>
      <c r="B68" s="20"/>
      <c r="C68" s="351"/>
      <c r="D68" s="351"/>
    </row>
    <row r="69" spans="1:5" ht="22.5">
      <c r="A69" s="24"/>
      <c r="B69" s="20"/>
      <c r="C69" s="20"/>
      <c r="D69" s="26"/>
    </row>
    <row r="70" spans="1:5" ht="22.5">
      <c r="A70" s="24"/>
      <c r="B70" s="23"/>
      <c r="C70" s="23"/>
      <c r="D70" s="25"/>
    </row>
  </sheetData>
  <mergeCells count="9">
    <mergeCell ref="A1:E1"/>
    <mergeCell ref="A2:E2"/>
    <mergeCell ref="A3:E3"/>
    <mergeCell ref="C68:D68"/>
    <mergeCell ref="C66:D66"/>
    <mergeCell ref="C65:E65"/>
    <mergeCell ref="A32:F32"/>
    <mergeCell ref="A33:F33"/>
    <mergeCell ref="A34:F34"/>
  </mergeCells>
  <phoneticPr fontId="11" type="noConversion"/>
  <pageMargins left="1.09375" right="0.43" top="0.90625" bottom="0.47916666666666669" header="0.39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39"/>
  <sheetViews>
    <sheetView view="pageBreakPreview" topLeftCell="A22" zoomScaleSheetLayoutView="100" workbookViewId="0">
      <selection activeCell="B7" sqref="B1:B1048576"/>
    </sheetView>
  </sheetViews>
  <sheetFormatPr defaultRowHeight="21.75"/>
  <cols>
    <col min="1" max="1" width="2.5703125" customWidth="1"/>
    <col min="2" max="2" width="24.5703125" customWidth="1"/>
    <col min="3" max="3" width="13.5703125" bestFit="1" customWidth="1"/>
    <col min="4" max="4" width="14.140625" customWidth="1"/>
    <col min="5" max="5" width="10.140625" customWidth="1"/>
    <col min="6" max="6" width="13.5703125" customWidth="1"/>
    <col min="7" max="7" width="12.7109375" customWidth="1"/>
    <col min="8" max="8" width="14.140625" customWidth="1"/>
  </cols>
  <sheetData>
    <row r="1" spans="1:8" ht="27.75" customHeight="1">
      <c r="A1" s="350" t="s">
        <v>162</v>
      </c>
      <c r="B1" s="350"/>
      <c r="C1" s="350"/>
      <c r="D1" s="350"/>
      <c r="E1" s="350"/>
      <c r="F1" s="350"/>
      <c r="G1" s="350"/>
      <c r="H1" s="350"/>
    </row>
    <row r="2" spans="1:8" ht="27" customHeight="1">
      <c r="A2" s="350" t="s">
        <v>77</v>
      </c>
      <c r="B2" s="350"/>
      <c r="C2" s="350"/>
      <c r="D2" s="350"/>
      <c r="E2" s="350"/>
      <c r="F2" s="350"/>
      <c r="G2" s="350"/>
      <c r="H2" s="350"/>
    </row>
    <row r="3" spans="1:8" ht="25.5" customHeight="1">
      <c r="A3" s="357" t="s">
        <v>78</v>
      </c>
      <c r="B3" s="357"/>
      <c r="C3" s="357"/>
      <c r="D3" s="357"/>
      <c r="E3" s="357"/>
      <c r="F3" s="357"/>
      <c r="G3" s="357"/>
      <c r="H3" s="357"/>
    </row>
    <row r="4" spans="1:8" ht="32.25" customHeight="1">
      <c r="A4" s="354" t="s">
        <v>76</v>
      </c>
      <c r="B4" s="354"/>
      <c r="C4" s="354"/>
      <c r="D4" s="354"/>
      <c r="E4" s="354"/>
      <c r="F4" s="354"/>
      <c r="G4" s="354"/>
      <c r="H4" s="354"/>
    </row>
    <row r="5" spans="1:8" ht="29.25" customHeight="1">
      <c r="A5" s="358" t="s">
        <v>10</v>
      </c>
      <c r="B5" s="359"/>
      <c r="C5" s="175" t="s">
        <v>43</v>
      </c>
      <c r="D5" s="355" t="s">
        <v>44</v>
      </c>
      <c r="E5" s="355" t="s">
        <v>45</v>
      </c>
      <c r="F5" s="355" t="s">
        <v>46</v>
      </c>
      <c r="G5" s="355" t="s">
        <v>47</v>
      </c>
      <c r="H5" s="355" t="s">
        <v>48</v>
      </c>
    </row>
    <row r="6" spans="1:8" ht="27" customHeight="1">
      <c r="A6" s="360"/>
      <c r="B6" s="361"/>
      <c r="C6" s="176" t="s">
        <v>49</v>
      </c>
      <c r="D6" s="356"/>
      <c r="E6" s="356"/>
      <c r="F6" s="356"/>
      <c r="G6" s="356"/>
      <c r="H6" s="356"/>
    </row>
    <row r="7" spans="1:8" ht="30" customHeight="1">
      <c r="A7" s="41" t="s">
        <v>24</v>
      </c>
      <c r="B7" s="42" t="s">
        <v>50</v>
      </c>
      <c r="C7" s="43"/>
      <c r="D7" s="44"/>
      <c r="E7" s="45"/>
      <c r="F7" s="45"/>
      <c r="H7" s="11"/>
    </row>
    <row r="8" spans="1:8" ht="24.75" customHeight="1">
      <c r="A8" s="177">
        <v>1</v>
      </c>
      <c r="B8" s="90" t="s">
        <v>11</v>
      </c>
      <c r="C8" s="169"/>
      <c r="D8" s="170"/>
      <c r="E8" s="169"/>
      <c r="F8" s="169"/>
      <c r="G8" s="64" t="s">
        <v>51</v>
      </c>
      <c r="H8" s="169"/>
    </row>
    <row r="9" spans="1:8" ht="21.75" customHeight="1">
      <c r="A9" s="177">
        <v>2</v>
      </c>
      <c r="B9" s="89" t="s">
        <v>84</v>
      </c>
      <c r="C9" s="169"/>
      <c r="D9" s="170"/>
      <c r="E9" s="169"/>
      <c r="F9" s="169"/>
      <c r="G9" s="64" t="s">
        <v>2</v>
      </c>
      <c r="H9" s="169"/>
    </row>
    <row r="10" spans="1:8" ht="22.5" customHeight="1">
      <c r="A10" s="177">
        <v>3</v>
      </c>
      <c r="B10" s="89" t="s">
        <v>85</v>
      </c>
      <c r="C10" s="169"/>
      <c r="D10" s="170"/>
      <c r="E10" s="169"/>
      <c r="F10" s="169"/>
      <c r="G10" s="64"/>
      <c r="H10" s="169"/>
    </row>
    <row r="11" spans="1:8" ht="23.25" customHeight="1">
      <c r="A11" s="177">
        <v>4</v>
      </c>
      <c r="B11" s="89" t="s">
        <v>86</v>
      </c>
      <c r="C11" s="169"/>
      <c r="D11" s="170"/>
      <c r="E11" s="169"/>
      <c r="F11" s="169"/>
      <c r="G11" s="64"/>
      <c r="H11" s="169"/>
    </row>
    <row r="12" spans="1:8" ht="23.25" customHeight="1">
      <c r="A12" s="177">
        <v>5</v>
      </c>
      <c r="B12" s="89" t="s">
        <v>87</v>
      </c>
      <c r="C12" s="169"/>
      <c r="D12" s="170"/>
      <c r="E12" s="169"/>
      <c r="F12" s="169"/>
      <c r="G12" s="64"/>
      <c r="H12" s="169"/>
    </row>
    <row r="13" spans="1:8" ht="21" customHeight="1">
      <c r="A13" s="177">
        <v>6</v>
      </c>
      <c r="B13" s="89" t="s">
        <v>88</v>
      </c>
      <c r="C13" s="169"/>
      <c r="D13" s="170"/>
      <c r="E13" s="169"/>
      <c r="F13" s="169"/>
      <c r="G13" s="64"/>
      <c r="H13" s="169"/>
    </row>
    <row r="14" spans="1:8" ht="27" customHeight="1">
      <c r="A14" s="177">
        <v>7</v>
      </c>
      <c r="B14" s="89" t="s">
        <v>25</v>
      </c>
      <c r="C14" s="169"/>
      <c r="D14" s="170"/>
      <c r="E14" s="169"/>
      <c r="F14" s="169"/>
      <c r="G14" s="64"/>
      <c r="H14" s="169"/>
    </row>
    <row r="15" spans="1:8" ht="21.75" customHeight="1">
      <c r="A15" s="177">
        <v>8</v>
      </c>
      <c r="B15" s="89" t="s">
        <v>89</v>
      </c>
      <c r="C15" s="169"/>
      <c r="D15" s="170"/>
      <c r="E15" s="169"/>
      <c r="F15" s="169"/>
      <c r="G15" s="64"/>
      <c r="H15" s="169"/>
    </row>
    <row r="16" spans="1:8" ht="24" customHeight="1">
      <c r="A16" s="177">
        <v>9</v>
      </c>
      <c r="B16" s="89" t="s">
        <v>55</v>
      </c>
      <c r="C16" s="169"/>
      <c r="D16" s="170"/>
      <c r="E16" s="169"/>
      <c r="F16" s="169"/>
      <c r="G16" s="64"/>
      <c r="H16" s="169"/>
    </row>
    <row r="17" spans="1:8" ht="23.25" customHeight="1">
      <c r="A17" s="46">
        <v>10</v>
      </c>
      <c r="B17" s="89" t="s">
        <v>90</v>
      </c>
      <c r="C17" s="169"/>
      <c r="D17" s="170"/>
      <c r="E17" s="169"/>
      <c r="F17" s="169"/>
      <c r="G17" s="64"/>
      <c r="H17" s="169"/>
    </row>
    <row r="18" spans="1:8" ht="24.75" customHeight="1">
      <c r="A18" s="41" t="s">
        <v>91</v>
      </c>
      <c r="B18" s="42" t="s">
        <v>92</v>
      </c>
      <c r="C18" s="169"/>
      <c r="D18" s="170"/>
      <c r="E18" s="169"/>
      <c r="F18" s="169"/>
      <c r="G18" s="64"/>
      <c r="H18" s="169"/>
    </row>
    <row r="19" spans="1:8" ht="23.25" customHeight="1">
      <c r="A19" s="177">
        <v>1</v>
      </c>
      <c r="B19" s="89" t="s">
        <v>17</v>
      </c>
      <c r="C19" s="169"/>
      <c r="D19" s="170"/>
      <c r="E19" s="169"/>
      <c r="F19" s="169"/>
      <c r="G19" s="64"/>
      <c r="H19" s="169"/>
    </row>
    <row r="20" spans="1:8" ht="24" customHeight="1">
      <c r="A20" s="178">
        <v>2</v>
      </c>
      <c r="B20" s="29" t="s">
        <v>93</v>
      </c>
      <c r="C20" s="169"/>
      <c r="D20" s="170"/>
      <c r="E20" s="169"/>
      <c r="F20" s="169"/>
      <c r="G20" s="64"/>
      <c r="H20" s="169"/>
    </row>
    <row r="21" spans="1:8" ht="23.25" customHeight="1">
      <c r="A21" s="178">
        <v>3</v>
      </c>
      <c r="B21" s="29" t="s">
        <v>18</v>
      </c>
      <c r="C21" s="169"/>
      <c r="D21" s="170"/>
      <c r="E21" s="169"/>
      <c r="F21" s="169"/>
      <c r="G21" s="64"/>
      <c r="H21" s="169"/>
    </row>
    <row r="22" spans="1:8" ht="23.25">
      <c r="A22" s="177">
        <v>4</v>
      </c>
      <c r="B22" s="89" t="s">
        <v>52</v>
      </c>
      <c r="C22" s="169"/>
      <c r="D22" s="170"/>
      <c r="E22" s="169"/>
      <c r="F22" s="169"/>
      <c r="G22" s="64"/>
      <c r="H22" s="169"/>
    </row>
    <row r="23" spans="1:8" ht="23.25" customHeight="1">
      <c r="A23" s="177">
        <v>5</v>
      </c>
      <c r="B23" s="89" t="s">
        <v>95</v>
      </c>
      <c r="C23" s="169"/>
      <c r="D23" s="169"/>
      <c r="E23" s="169"/>
      <c r="F23" s="169"/>
      <c r="G23" s="64"/>
      <c r="H23" s="169"/>
    </row>
    <row r="24" spans="1:8" ht="21.75" customHeight="1">
      <c r="A24" s="177">
        <v>6</v>
      </c>
      <c r="B24" s="89" t="s">
        <v>19</v>
      </c>
      <c r="C24" s="169"/>
      <c r="D24" s="170"/>
      <c r="E24" s="169"/>
      <c r="F24" s="169"/>
      <c r="G24" s="171"/>
      <c r="H24" s="169"/>
    </row>
    <row r="25" spans="1:8" ht="21" customHeight="1">
      <c r="A25" s="177">
        <v>7</v>
      </c>
      <c r="B25" s="89" t="s">
        <v>94</v>
      </c>
      <c r="C25" s="169"/>
      <c r="D25" s="169"/>
      <c r="E25" s="169"/>
      <c r="F25" s="169"/>
      <c r="G25" s="64"/>
      <c r="H25" s="169"/>
    </row>
    <row r="26" spans="1:8" ht="21.75" customHeight="1">
      <c r="A26" s="179">
        <v>8</v>
      </c>
      <c r="B26" s="91" t="s">
        <v>53</v>
      </c>
      <c r="C26" s="172"/>
      <c r="D26" s="173"/>
      <c r="E26" s="172"/>
      <c r="F26" s="172"/>
      <c r="G26" s="174"/>
      <c r="H26" s="172"/>
    </row>
    <row r="27" spans="1:8" ht="29.25" customHeight="1" thickBot="1">
      <c r="A27" s="47"/>
      <c r="B27" s="89"/>
      <c r="C27" s="65"/>
      <c r="D27" s="65"/>
      <c r="E27" s="65"/>
      <c r="F27" s="65"/>
      <c r="G27" s="67"/>
      <c r="H27" s="65">
        <f>SUM(H8:H26)</f>
        <v>0</v>
      </c>
    </row>
    <row r="28" spans="1:8" ht="27.75" customHeight="1" thickTop="1">
      <c r="A28" s="47"/>
      <c r="B28" s="29"/>
      <c r="C28" s="48"/>
      <c r="D28" s="48"/>
      <c r="E28" s="48"/>
      <c r="F28" s="48"/>
      <c r="G28" s="47"/>
      <c r="H28" s="48"/>
    </row>
    <row r="29" spans="1:8" ht="27.75" customHeight="1">
      <c r="A29" s="203"/>
      <c r="B29" s="203"/>
      <c r="C29" s="203"/>
      <c r="D29" s="203"/>
      <c r="E29" s="203"/>
      <c r="F29" s="203"/>
      <c r="G29" s="203"/>
      <c r="H29" s="203"/>
    </row>
    <row r="30" spans="1:8" ht="19.5" customHeight="1">
      <c r="A30" s="203"/>
      <c r="B30" s="203"/>
      <c r="C30" s="203"/>
      <c r="D30" s="203"/>
      <c r="E30" s="203"/>
      <c r="F30" s="203"/>
      <c r="G30" s="209"/>
      <c r="H30" s="209"/>
    </row>
    <row r="31" spans="1:8" ht="19.5" customHeight="1">
      <c r="A31" s="203"/>
      <c r="B31" s="203"/>
      <c r="C31" s="203"/>
      <c r="D31" s="203"/>
      <c r="E31" s="203"/>
      <c r="F31" s="203"/>
      <c r="G31" s="209"/>
      <c r="H31" s="209"/>
    </row>
    <row r="32" spans="1:8" ht="19.5" customHeight="1">
      <c r="A32" s="33"/>
      <c r="B32" s="33"/>
      <c r="C32" s="33"/>
      <c r="D32" s="33"/>
      <c r="E32" s="33"/>
      <c r="F32" s="66"/>
      <c r="G32" s="66"/>
      <c r="H32" s="66"/>
    </row>
    <row r="33" spans="1:8" ht="19.5" customHeight="1">
      <c r="A33" s="33"/>
      <c r="B33" s="33"/>
      <c r="C33" s="33"/>
      <c r="D33" s="33"/>
      <c r="E33" s="33"/>
      <c r="F33" s="66"/>
      <c r="G33" s="66"/>
      <c r="H33" s="66"/>
    </row>
    <row r="34" spans="1:8" ht="19.5" customHeight="1">
      <c r="A34" s="33"/>
      <c r="B34" s="33"/>
      <c r="C34" s="33"/>
      <c r="D34" s="33"/>
      <c r="E34" s="33"/>
      <c r="F34" s="66"/>
      <c r="G34" s="66"/>
      <c r="H34" s="66"/>
    </row>
    <row r="35" spans="1:8" ht="19.5" customHeight="1">
      <c r="A35" s="33"/>
      <c r="B35" s="33"/>
      <c r="C35" s="33"/>
      <c r="D35" s="33"/>
      <c r="E35" s="33"/>
      <c r="F35" s="66"/>
      <c r="G35" s="66"/>
      <c r="H35" s="66"/>
    </row>
    <row r="36" spans="1:8" ht="19.5" customHeight="1">
      <c r="A36" s="33"/>
      <c r="B36" s="33"/>
      <c r="C36" s="33"/>
      <c r="D36" s="33"/>
      <c r="E36" s="33"/>
      <c r="F36" s="66"/>
      <c r="G36" s="66"/>
      <c r="H36" s="66"/>
    </row>
    <row r="37" spans="1:8">
      <c r="A37" s="33"/>
      <c r="B37" s="33"/>
      <c r="C37" s="33"/>
      <c r="D37" s="33"/>
      <c r="E37" s="33"/>
      <c r="F37" s="66"/>
      <c r="G37" s="66"/>
      <c r="H37" s="66"/>
    </row>
    <row r="38" spans="1:8">
      <c r="A38" s="33"/>
      <c r="B38" s="33"/>
      <c r="C38" s="33"/>
      <c r="D38" s="33"/>
      <c r="E38" s="33"/>
      <c r="F38" s="66"/>
      <c r="G38" s="66"/>
      <c r="H38" s="66"/>
    </row>
    <row r="39" spans="1:8">
      <c r="A39" s="33"/>
      <c r="B39" s="33"/>
      <c r="C39" s="33"/>
      <c r="D39" s="33"/>
      <c r="E39" s="33"/>
      <c r="F39" s="66"/>
      <c r="G39" s="66"/>
      <c r="H39" s="66"/>
    </row>
    <row r="40" spans="1:8">
      <c r="A40" s="33"/>
      <c r="B40" s="33"/>
      <c r="C40" s="33"/>
      <c r="D40" s="33"/>
      <c r="E40" s="33"/>
      <c r="F40" s="66"/>
      <c r="G40" s="66"/>
      <c r="H40" s="66"/>
    </row>
    <row r="41" spans="1:8">
      <c r="A41" s="33"/>
      <c r="B41" s="33"/>
      <c r="C41" s="33"/>
      <c r="D41" s="33"/>
      <c r="E41" s="33"/>
      <c r="F41" s="66"/>
      <c r="G41" s="66"/>
      <c r="H41" s="66"/>
    </row>
    <row r="42" spans="1:8">
      <c r="A42" s="33"/>
      <c r="B42" s="33"/>
      <c r="C42" s="33"/>
      <c r="D42" s="33"/>
      <c r="E42" s="33"/>
      <c r="F42" s="66"/>
      <c r="G42" s="66"/>
      <c r="H42" s="66"/>
    </row>
    <row r="43" spans="1:8" ht="27" customHeight="1">
      <c r="A43" s="33"/>
      <c r="B43" s="33"/>
      <c r="C43" s="33"/>
      <c r="D43" s="33"/>
      <c r="E43" s="33"/>
      <c r="F43" s="66"/>
      <c r="G43" s="66"/>
      <c r="H43" s="66"/>
    </row>
    <row r="44" spans="1:8" ht="18.75" customHeight="1">
      <c r="A44" s="33"/>
      <c r="B44" s="33"/>
      <c r="C44" s="33"/>
      <c r="D44" s="33"/>
      <c r="E44" s="33"/>
      <c r="F44" s="66"/>
      <c r="G44" s="66"/>
      <c r="H44" s="66"/>
    </row>
    <row r="45" spans="1:8" ht="19.5" customHeight="1">
      <c r="A45" s="33"/>
      <c r="B45" s="33"/>
      <c r="C45" s="33"/>
      <c r="D45" s="33"/>
      <c r="E45" s="33"/>
      <c r="F45" s="66"/>
      <c r="G45" s="66"/>
      <c r="H45" s="66"/>
    </row>
    <row r="46" spans="1:8" ht="21" customHeight="1">
      <c r="A46" s="33"/>
      <c r="B46" s="33"/>
      <c r="C46" s="33"/>
      <c r="D46" s="33"/>
      <c r="E46" s="33"/>
      <c r="F46" s="66"/>
      <c r="G46" s="66"/>
      <c r="H46" s="66"/>
    </row>
    <row r="47" spans="1:8">
      <c r="A47" s="33"/>
      <c r="B47" s="33"/>
      <c r="C47" s="33"/>
      <c r="D47" s="33"/>
      <c r="E47" s="33"/>
      <c r="F47" s="66"/>
      <c r="G47" s="66"/>
      <c r="H47" s="66"/>
    </row>
    <row r="48" spans="1:8" ht="23.25" customHeight="1">
      <c r="A48" s="33"/>
      <c r="B48" s="33"/>
      <c r="C48" s="33"/>
      <c r="D48" s="33"/>
      <c r="E48" s="33"/>
      <c r="F48" s="66"/>
      <c r="G48" s="66"/>
      <c r="H48" s="66"/>
    </row>
    <row r="49" spans="1:8">
      <c r="A49" s="33"/>
      <c r="B49" s="33"/>
      <c r="C49" s="33"/>
      <c r="D49" s="33"/>
      <c r="E49" s="33"/>
      <c r="F49" s="66"/>
      <c r="G49" s="66"/>
      <c r="H49" s="66"/>
    </row>
    <row r="50" spans="1:8">
      <c r="A50" s="33"/>
      <c r="B50" s="33"/>
      <c r="C50" s="33"/>
      <c r="D50" s="33"/>
      <c r="E50" s="33"/>
      <c r="F50" s="66"/>
      <c r="G50" s="66"/>
      <c r="H50" s="66"/>
    </row>
    <row r="51" spans="1:8">
      <c r="A51" s="33"/>
      <c r="B51" s="33"/>
      <c r="C51" s="33"/>
      <c r="D51" s="33"/>
      <c r="E51" s="33"/>
      <c r="F51" s="66"/>
      <c r="G51" s="66"/>
      <c r="H51" s="66"/>
    </row>
    <row r="52" spans="1:8">
      <c r="A52" s="33"/>
      <c r="B52" s="33"/>
      <c r="C52" s="33"/>
      <c r="D52" s="33"/>
      <c r="E52" s="33"/>
      <c r="F52" s="66"/>
      <c r="G52" s="66"/>
      <c r="H52" s="66"/>
    </row>
    <row r="53" spans="1:8">
      <c r="A53" s="33"/>
      <c r="B53" s="33"/>
      <c r="C53" s="33"/>
      <c r="D53" s="33"/>
      <c r="E53" s="33"/>
      <c r="F53" s="66"/>
      <c r="G53" s="66"/>
      <c r="H53" s="66"/>
    </row>
    <row r="54" spans="1:8">
      <c r="A54" s="33"/>
      <c r="B54" s="33"/>
      <c r="C54" s="33"/>
      <c r="D54" s="33"/>
      <c r="E54" s="33"/>
      <c r="F54" s="66"/>
      <c r="G54" s="66"/>
      <c r="H54" s="66"/>
    </row>
    <row r="55" spans="1:8">
      <c r="A55" s="33"/>
      <c r="B55" s="33"/>
      <c r="C55" s="33"/>
      <c r="D55" s="33"/>
      <c r="E55" s="33"/>
      <c r="F55" s="66"/>
      <c r="G55" s="66"/>
      <c r="H55" s="66"/>
    </row>
    <row r="56" spans="1:8">
      <c r="A56" s="33"/>
      <c r="B56" s="33"/>
      <c r="C56" s="33"/>
      <c r="D56" s="33"/>
      <c r="E56" s="33"/>
      <c r="F56" s="66"/>
      <c r="G56" s="66"/>
      <c r="H56" s="66"/>
    </row>
    <row r="57" spans="1:8" ht="21" customHeight="1">
      <c r="A57" s="33"/>
      <c r="B57" s="33"/>
      <c r="C57" s="33"/>
      <c r="D57" s="33"/>
      <c r="E57" s="33"/>
      <c r="F57" s="66"/>
      <c r="G57" s="66"/>
      <c r="H57" s="66"/>
    </row>
    <row r="58" spans="1:8">
      <c r="A58" s="33"/>
      <c r="B58" s="33"/>
      <c r="C58" s="33"/>
      <c r="D58" s="33"/>
      <c r="E58" s="33"/>
      <c r="F58" s="66"/>
      <c r="G58" s="66"/>
      <c r="H58" s="66"/>
    </row>
    <row r="59" spans="1:8" ht="18.75" customHeight="1">
      <c r="A59" s="33"/>
      <c r="B59" s="33"/>
      <c r="C59" s="33"/>
      <c r="D59" s="33"/>
      <c r="E59" s="33"/>
      <c r="F59" s="66"/>
      <c r="G59" s="66"/>
      <c r="H59" s="66"/>
    </row>
    <row r="60" spans="1:8">
      <c r="A60" s="33"/>
      <c r="B60" s="33"/>
      <c r="C60" s="33"/>
      <c r="D60" s="33"/>
      <c r="E60" s="33"/>
      <c r="F60" s="66"/>
      <c r="G60" s="66"/>
      <c r="H60" s="66"/>
    </row>
    <row r="61" spans="1:8">
      <c r="A61" s="33"/>
      <c r="B61" s="33"/>
      <c r="C61" s="33"/>
      <c r="D61" s="33"/>
      <c r="E61" s="33"/>
      <c r="F61" s="66"/>
      <c r="G61" s="66"/>
      <c r="H61" s="66"/>
    </row>
    <row r="62" spans="1:8" ht="21" customHeight="1">
      <c r="A62" s="33"/>
      <c r="B62" s="33"/>
      <c r="C62" s="33"/>
      <c r="D62" s="33"/>
      <c r="E62" s="33"/>
      <c r="F62" s="66"/>
      <c r="G62" s="66"/>
      <c r="H62" s="66"/>
    </row>
    <row r="63" spans="1:8" ht="18" customHeight="1">
      <c r="A63" s="33"/>
      <c r="B63" s="33"/>
      <c r="C63" s="33"/>
      <c r="D63" s="33"/>
      <c r="E63" s="33"/>
      <c r="F63" s="66"/>
      <c r="G63" s="66"/>
      <c r="H63" s="66"/>
    </row>
    <row r="64" spans="1:8" ht="18.75" customHeight="1">
      <c r="A64" s="33"/>
      <c r="B64" s="33"/>
      <c r="C64" s="33"/>
      <c r="D64" s="33"/>
      <c r="E64" s="33"/>
      <c r="F64" s="66"/>
      <c r="G64" s="66"/>
      <c r="H64" s="66"/>
    </row>
    <row r="65" spans="1:8" ht="18.75" customHeight="1">
      <c r="A65" s="33"/>
      <c r="B65" s="33"/>
      <c r="C65" s="33"/>
      <c r="D65" s="33"/>
      <c r="E65" s="33"/>
      <c r="F65" s="66"/>
      <c r="G65" s="66"/>
      <c r="H65" s="66"/>
    </row>
    <row r="66" spans="1:8" ht="19.5" customHeight="1">
      <c r="A66" s="33"/>
      <c r="B66" s="33"/>
      <c r="C66" s="33"/>
      <c r="D66" s="33"/>
      <c r="E66" s="33"/>
      <c r="F66" s="66"/>
      <c r="G66" s="66"/>
      <c r="H66" s="66"/>
    </row>
    <row r="67" spans="1:8" ht="18" customHeight="1">
      <c r="A67" s="33"/>
      <c r="B67" s="33"/>
      <c r="C67" s="33"/>
      <c r="D67" s="33"/>
      <c r="E67" s="33"/>
      <c r="F67" s="66"/>
      <c r="G67" s="66"/>
      <c r="H67" s="66"/>
    </row>
    <row r="68" spans="1:8" ht="19.5" customHeight="1">
      <c r="A68" s="33"/>
      <c r="B68" s="33"/>
      <c r="C68" s="33"/>
      <c r="D68" s="33"/>
      <c r="E68" s="33"/>
      <c r="F68" s="66"/>
      <c r="G68" s="66"/>
      <c r="H68" s="66"/>
    </row>
    <row r="69" spans="1:8" ht="17.25" customHeight="1">
      <c r="A69" s="33"/>
      <c r="B69" s="33"/>
      <c r="C69" s="33"/>
      <c r="D69" s="33"/>
      <c r="E69" s="33"/>
      <c r="F69" s="66"/>
      <c r="G69" s="66"/>
      <c r="H69" s="66"/>
    </row>
    <row r="70" spans="1:8">
      <c r="A70" s="33"/>
      <c r="B70" s="33"/>
      <c r="C70" s="33"/>
      <c r="D70" s="33"/>
      <c r="E70" s="33"/>
      <c r="F70" s="66"/>
      <c r="G70" s="66"/>
      <c r="H70" s="66"/>
    </row>
    <row r="71" spans="1:8">
      <c r="A71" s="33"/>
      <c r="B71" s="33"/>
      <c r="C71" s="33"/>
      <c r="D71" s="33"/>
      <c r="E71" s="33"/>
      <c r="F71" s="66"/>
      <c r="G71" s="66"/>
      <c r="H71" s="66"/>
    </row>
    <row r="72" spans="1:8">
      <c r="A72" s="33"/>
      <c r="B72" s="33"/>
      <c r="C72" s="33"/>
      <c r="D72" s="33"/>
      <c r="E72" s="33"/>
      <c r="F72" s="66"/>
      <c r="G72" s="66"/>
      <c r="H72" s="66"/>
    </row>
    <row r="73" spans="1:8">
      <c r="A73" s="33"/>
      <c r="B73" s="33"/>
      <c r="C73" s="33"/>
      <c r="D73" s="33"/>
      <c r="E73" s="33"/>
      <c r="F73" s="66"/>
      <c r="G73" s="66"/>
      <c r="H73" s="66"/>
    </row>
    <row r="74" spans="1:8">
      <c r="A74" s="49"/>
      <c r="B74" s="49"/>
      <c r="C74" s="48"/>
      <c r="D74" s="48"/>
      <c r="E74" s="48"/>
      <c r="F74" s="48"/>
      <c r="G74" s="47"/>
      <c r="H74" s="48"/>
    </row>
    <row r="75" spans="1:8" ht="22.5">
      <c r="A75" s="50"/>
      <c r="B75" s="50"/>
      <c r="C75" s="50"/>
      <c r="D75" s="51"/>
      <c r="E75" s="50"/>
      <c r="F75" s="50"/>
      <c r="G75" s="50"/>
      <c r="H75" s="50"/>
    </row>
    <row r="76" spans="1:8" ht="22.5">
      <c r="A76" s="50"/>
      <c r="B76" s="50"/>
      <c r="C76" s="50"/>
      <c r="D76" s="51"/>
      <c r="E76" s="50"/>
      <c r="F76" s="50"/>
      <c r="G76" s="50"/>
      <c r="H76" s="50"/>
    </row>
    <row r="77" spans="1:8" ht="22.5">
      <c r="A77" s="50"/>
      <c r="B77" s="50"/>
      <c r="C77" s="50"/>
      <c r="D77" s="51"/>
      <c r="E77" s="50"/>
      <c r="F77" s="50"/>
      <c r="G77" s="50"/>
      <c r="H77" s="50"/>
    </row>
    <row r="78" spans="1:8" ht="22.5">
      <c r="A78" s="50"/>
      <c r="B78" s="50"/>
      <c r="C78" s="50"/>
      <c r="D78" s="51"/>
      <c r="E78" s="50"/>
      <c r="F78" s="50"/>
      <c r="G78" s="50"/>
      <c r="H78" s="50"/>
    </row>
    <row r="79" spans="1:8" ht="22.5">
      <c r="A79" s="50"/>
      <c r="B79" s="50"/>
      <c r="C79" s="50"/>
      <c r="D79" s="51"/>
      <c r="E79" s="50"/>
      <c r="F79" s="50"/>
      <c r="G79" s="50"/>
      <c r="H79" s="50"/>
    </row>
    <row r="80" spans="1:8" ht="22.5">
      <c r="A80" s="50"/>
      <c r="B80" s="50"/>
      <c r="C80" s="50"/>
      <c r="D80" s="51"/>
      <c r="E80" s="50"/>
      <c r="F80" s="50"/>
      <c r="G80" s="50"/>
      <c r="H80" s="50"/>
    </row>
    <row r="81" spans="1:8" ht="23.25">
      <c r="A81" s="21"/>
      <c r="B81" s="21"/>
      <c r="C81" s="21"/>
      <c r="D81" s="22"/>
      <c r="E81" s="21"/>
      <c r="F81" s="21"/>
      <c r="G81" s="21"/>
      <c r="H81" s="21"/>
    </row>
    <row r="82" spans="1:8">
      <c r="A82" s="1"/>
      <c r="B82" s="1"/>
      <c r="C82" s="1"/>
      <c r="D82" s="1"/>
      <c r="E82" s="1"/>
      <c r="F82" s="1"/>
      <c r="G82" s="1"/>
      <c r="H82" s="1"/>
    </row>
    <row r="83" spans="1:8">
      <c r="A83" s="1"/>
      <c r="B83" s="1"/>
      <c r="C83" s="1"/>
      <c r="D83" s="1"/>
      <c r="E83" s="1"/>
      <c r="F83" s="1"/>
      <c r="G83" s="1"/>
      <c r="H83" s="1"/>
    </row>
    <row r="84" spans="1:8">
      <c r="A84" s="1"/>
      <c r="B84" s="1"/>
      <c r="C84" s="1"/>
      <c r="D84" s="1"/>
      <c r="E84" s="1"/>
      <c r="F84" s="1"/>
      <c r="G84" s="1"/>
      <c r="H84" s="1"/>
    </row>
    <row r="85" spans="1:8">
      <c r="A85" s="16"/>
      <c r="B85" s="16"/>
      <c r="C85" s="12"/>
      <c r="D85" s="12"/>
      <c r="E85" s="12"/>
      <c r="F85" s="12"/>
      <c r="G85" s="13"/>
      <c r="H85" s="12"/>
    </row>
    <row r="86" spans="1:8">
      <c r="A86" s="13"/>
      <c r="B86" s="13"/>
      <c r="C86" s="12"/>
      <c r="D86" s="12"/>
      <c r="E86" s="12"/>
      <c r="F86" s="12"/>
      <c r="G86" s="13"/>
      <c r="H86" s="12"/>
    </row>
    <row r="87" spans="1:8">
      <c r="A87" s="13"/>
      <c r="B87" s="13"/>
      <c r="C87" s="12"/>
      <c r="D87" s="12"/>
      <c r="E87" s="12"/>
      <c r="F87" s="12"/>
      <c r="G87" s="13"/>
      <c r="H87" s="12"/>
    </row>
    <row r="88" spans="1:8">
      <c r="A88" s="13"/>
      <c r="B88" s="13"/>
      <c r="C88" s="12"/>
      <c r="D88" s="12"/>
      <c r="E88" s="12"/>
      <c r="F88" s="12"/>
      <c r="G88" s="13"/>
      <c r="H88" s="12"/>
    </row>
    <row r="89" spans="1:8">
      <c r="A89" s="13"/>
      <c r="B89" s="13"/>
      <c r="C89" s="12"/>
      <c r="D89" s="12"/>
      <c r="E89" s="12"/>
      <c r="F89" s="12"/>
      <c r="G89" s="13"/>
      <c r="H89" s="12"/>
    </row>
    <row r="90" spans="1:8">
      <c r="A90" s="13"/>
      <c r="B90" s="13"/>
      <c r="C90" s="12"/>
      <c r="D90" s="12"/>
      <c r="E90" s="12"/>
      <c r="F90" s="12"/>
      <c r="G90" s="13"/>
      <c r="H90" s="12"/>
    </row>
    <row r="91" spans="1:8">
      <c r="A91" s="13"/>
      <c r="B91" s="13"/>
      <c r="C91" s="12"/>
      <c r="D91" s="12"/>
      <c r="E91" s="12"/>
      <c r="F91" s="12"/>
      <c r="G91" s="13"/>
      <c r="H91" s="12"/>
    </row>
    <row r="92" spans="1:8">
      <c r="A92" s="13"/>
      <c r="B92" s="13"/>
      <c r="C92" s="12"/>
      <c r="D92" s="12"/>
      <c r="E92" s="12"/>
      <c r="F92" s="12"/>
      <c r="G92" s="13"/>
      <c r="H92" s="12"/>
    </row>
    <row r="93" spans="1:8">
      <c r="A93" s="13"/>
      <c r="B93" s="13"/>
      <c r="C93" s="12"/>
      <c r="D93" s="12"/>
      <c r="E93" s="12"/>
      <c r="F93" s="12"/>
      <c r="G93" s="13"/>
      <c r="H93" s="12"/>
    </row>
    <row r="94" spans="1:8">
      <c r="A94" s="13"/>
      <c r="B94" s="13"/>
      <c r="C94" s="12"/>
      <c r="D94" s="12"/>
      <c r="E94" s="12"/>
      <c r="F94" s="12"/>
      <c r="G94" s="13"/>
      <c r="H94" s="12"/>
    </row>
    <row r="95" spans="1:8">
      <c r="A95" s="13"/>
      <c r="B95" s="13"/>
      <c r="C95" s="12"/>
      <c r="D95" s="12"/>
      <c r="E95" s="12"/>
      <c r="F95" s="12"/>
      <c r="G95" s="13"/>
      <c r="H95" s="12"/>
    </row>
    <row r="96" spans="1:8">
      <c r="A96" s="13"/>
      <c r="B96" s="13"/>
      <c r="C96" s="12"/>
      <c r="D96" s="12"/>
      <c r="E96" s="12"/>
      <c r="F96" s="12"/>
      <c r="G96" s="13"/>
      <c r="H96" s="12"/>
    </row>
    <row r="97" spans="1:8">
      <c r="A97" s="13"/>
      <c r="B97" s="13"/>
      <c r="C97" s="12"/>
      <c r="D97" s="12"/>
      <c r="E97" s="12"/>
      <c r="F97" s="12"/>
      <c r="G97" s="13"/>
      <c r="H97" s="12"/>
    </row>
    <row r="98" spans="1:8">
      <c r="A98" s="16"/>
      <c r="B98" s="16"/>
      <c r="C98" s="12"/>
      <c r="D98" s="12"/>
      <c r="E98" s="12"/>
      <c r="F98" s="12"/>
      <c r="G98" s="13"/>
      <c r="H98" s="12"/>
    </row>
    <row r="99" spans="1:8">
      <c r="A99" s="13"/>
      <c r="B99" s="13"/>
      <c r="C99" s="12"/>
      <c r="D99" s="12"/>
      <c r="E99" s="12"/>
      <c r="F99" s="12"/>
      <c r="G99" s="12"/>
      <c r="H99" s="12"/>
    </row>
    <row r="100" spans="1:8">
      <c r="A100" s="13"/>
      <c r="B100" s="13"/>
      <c r="C100" s="12"/>
      <c r="D100" s="12"/>
      <c r="E100" s="12"/>
      <c r="F100" s="12"/>
      <c r="G100" s="12"/>
      <c r="H100" s="12"/>
    </row>
    <row r="101" spans="1:8">
      <c r="A101" s="13"/>
      <c r="B101" s="13"/>
      <c r="C101" s="12"/>
      <c r="D101" s="12"/>
      <c r="E101" s="12"/>
      <c r="F101" s="12"/>
      <c r="G101" s="13"/>
      <c r="H101" s="12"/>
    </row>
    <row r="102" spans="1:8">
      <c r="A102" s="13"/>
      <c r="B102" s="13"/>
      <c r="C102" s="12"/>
      <c r="D102" s="12"/>
      <c r="E102" s="12"/>
      <c r="F102" s="12"/>
      <c r="G102" s="13"/>
      <c r="H102" s="12"/>
    </row>
    <row r="103" spans="1:8">
      <c r="A103" s="13"/>
      <c r="B103" s="13"/>
      <c r="C103" s="12"/>
      <c r="D103" s="12"/>
      <c r="E103" s="12"/>
      <c r="F103" s="12"/>
      <c r="G103" s="13"/>
      <c r="H103" s="12"/>
    </row>
    <row r="104" spans="1:8">
      <c r="A104" s="13"/>
      <c r="B104" s="13"/>
      <c r="C104" s="12"/>
      <c r="D104" s="12"/>
      <c r="E104" s="12"/>
      <c r="F104" s="12"/>
      <c r="G104" s="13"/>
      <c r="H104" s="12"/>
    </row>
    <row r="105" spans="1:8">
      <c r="A105" s="13"/>
      <c r="B105" s="13"/>
      <c r="C105" s="12"/>
      <c r="D105" s="12"/>
      <c r="E105" s="12"/>
      <c r="F105" s="12"/>
      <c r="G105" s="13"/>
      <c r="H105" s="12"/>
    </row>
    <row r="106" spans="1:8">
      <c r="A106" s="13"/>
      <c r="B106" s="13"/>
      <c r="C106" s="12"/>
      <c r="D106" s="12"/>
      <c r="E106" s="12"/>
      <c r="F106" s="12"/>
      <c r="G106" s="13"/>
      <c r="H106" s="12"/>
    </row>
    <row r="107" spans="1:8">
      <c r="A107" s="13"/>
      <c r="B107" s="13"/>
      <c r="C107" s="12"/>
      <c r="D107" s="12"/>
      <c r="E107" s="12"/>
      <c r="F107" s="12"/>
      <c r="G107" s="13"/>
      <c r="H107" s="12"/>
    </row>
    <row r="108" spans="1:8">
      <c r="A108" s="14"/>
      <c r="B108" s="14"/>
      <c r="C108" s="15"/>
      <c r="D108" s="15"/>
      <c r="E108" s="15"/>
      <c r="F108" s="12"/>
      <c r="G108" s="14"/>
      <c r="H108" s="15"/>
    </row>
    <row r="109" spans="1:8">
      <c r="A109" s="13"/>
      <c r="B109" s="13"/>
      <c r="C109" s="17"/>
      <c r="D109" s="17"/>
      <c r="E109" s="12"/>
      <c r="F109" s="17"/>
      <c r="G109" s="13"/>
      <c r="H109" s="17"/>
    </row>
    <row r="110" spans="1:8" ht="22.5">
      <c r="A110" s="3"/>
      <c r="B110" s="3"/>
      <c r="C110" s="3"/>
      <c r="D110" s="4"/>
      <c r="E110" s="3"/>
      <c r="F110" s="3"/>
      <c r="G110" s="3"/>
      <c r="H110" s="3"/>
    </row>
    <row r="111" spans="1:8" ht="22.5">
      <c r="A111" s="3"/>
      <c r="B111" s="3"/>
      <c r="C111" s="3"/>
      <c r="D111" s="4"/>
      <c r="E111" s="3"/>
      <c r="F111" s="3"/>
      <c r="G111" s="3"/>
      <c r="H111" s="3"/>
    </row>
    <row r="112" spans="1:8" ht="22.5">
      <c r="A112" s="3"/>
      <c r="B112" s="3"/>
      <c r="C112" s="3"/>
      <c r="D112" s="4"/>
      <c r="E112" s="3"/>
      <c r="F112" s="3"/>
      <c r="G112" s="3"/>
      <c r="H112" s="3"/>
    </row>
    <row r="113" spans="1:8" ht="22.5">
      <c r="A113" s="3"/>
      <c r="B113" s="3"/>
      <c r="C113" s="3"/>
      <c r="D113" s="4"/>
      <c r="E113" s="3"/>
      <c r="F113" s="3"/>
      <c r="G113" s="3"/>
      <c r="H113" s="3"/>
    </row>
    <row r="114" spans="1:8">
      <c r="A114" s="9"/>
      <c r="B114" s="9"/>
      <c r="C114" s="9"/>
      <c r="D114" s="9"/>
      <c r="E114" s="9"/>
      <c r="F114" s="9"/>
      <c r="G114" s="9"/>
      <c r="H114" s="9"/>
    </row>
    <row r="115" spans="1:8">
      <c r="A115" s="9"/>
      <c r="B115" s="9"/>
      <c r="C115" s="12"/>
      <c r="D115" s="9"/>
      <c r="E115" s="9"/>
      <c r="F115" s="9"/>
      <c r="G115" s="9"/>
      <c r="H115" s="9"/>
    </row>
    <row r="116" spans="1:8">
      <c r="A116" s="9"/>
      <c r="B116" s="9"/>
      <c r="C116" s="12"/>
      <c r="D116" s="9"/>
      <c r="E116" s="9"/>
      <c r="F116" s="9"/>
      <c r="G116" s="9"/>
      <c r="H116" s="9"/>
    </row>
    <row r="117" spans="1:8">
      <c r="A117" s="9"/>
      <c r="B117" s="9"/>
      <c r="C117" s="12"/>
      <c r="D117" s="9"/>
      <c r="E117" s="9"/>
      <c r="F117" s="9"/>
      <c r="G117" s="9"/>
      <c r="H117" s="9"/>
    </row>
    <row r="118" spans="1:8">
      <c r="A118" s="9"/>
      <c r="B118" s="9"/>
      <c r="C118" s="12"/>
      <c r="D118" s="9"/>
      <c r="E118" s="9"/>
      <c r="F118" s="9"/>
      <c r="G118" s="9"/>
      <c r="H118" s="9"/>
    </row>
    <row r="119" spans="1:8">
      <c r="A119" s="9"/>
      <c r="B119" s="9"/>
      <c r="C119" s="12"/>
      <c r="D119" s="9"/>
      <c r="E119" s="9"/>
      <c r="F119" s="9"/>
      <c r="G119" s="9"/>
      <c r="H119" s="9"/>
    </row>
    <row r="120" spans="1:8">
      <c r="A120" s="9"/>
      <c r="B120" s="9"/>
      <c r="C120" s="12"/>
      <c r="D120" s="9"/>
      <c r="E120" s="9"/>
      <c r="F120" s="9"/>
      <c r="G120" s="9"/>
      <c r="H120" s="9"/>
    </row>
    <row r="121" spans="1:8">
      <c r="A121" s="9"/>
      <c r="B121" s="9"/>
      <c r="C121" s="12"/>
      <c r="D121" s="9"/>
      <c r="E121" s="9"/>
      <c r="F121" s="9"/>
      <c r="G121" s="9"/>
      <c r="H121" s="9"/>
    </row>
    <row r="122" spans="1:8">
      <c r="A122" s="9"/>
      <c r="B122" s="9"/>
      <c r="C122" s="12"/>
      <c r="D122" s="9"/>
      <c r="E122" s="9"/>
      <c r="F122" s="9"/>
      <c r="G122" s="9"/>
      <c r="H122" s="9"/>
    </row>
    <row r="123" spans="1:8">
      <c r="A123" s="9"/>
      <c r="B123" s="9"/>
      <c r="C123" s="12"/>
      <c r="D123" s="9"/>
      <c r="E123" s="9"/>
      <c r="F123" s="9"/>
      <c r="G123" s="9"/>
      <c r="H123" s="9"/>
    </row>
    <row r="124" spans="1:8">
      <c r="A124" s="9"/>
      <c r="B124" s="9"/>
      <c r="C124" s="12"/>
      <c r="D124" s="9"/>
      <c r="E124" s="9"/>
      <c r="F124" s="9"/>
      <c r="G124" s="9"/>
      <c r="H124" s="9"/>
    </row>
    <row r="125" spans="1:8">
      <c r="A125" s="9"/>
      <c r="B125" s="9"/>
      <c r="C125" s="12"/>
      <c r="D125" s="9"/>
      <c r="E125" s="9"/>
      <c r="F125" s="9"/>
      <c r="G125" s="9"/>
      <c r="H125" s="9"/>
    </row>
    <row r="126" spans="1:8">
      <c r="A126" s="9"/>
      <c r="B126" s="9"/>
      <c r="C126" s="12"/>
      <c r="D126" s="9"/>
      <c r="E126" s="9"/>
      <c r="F126" s="9"/>
      <c r="G126" s="9"/>
      <c r="H126" s="9"/>
    </row>
    <row r="127" spans="1:8">
      <c r="A127" s="9"/>
      <c r="B127" s="9"/>
      <c r="C127" s="12"/>
      <c r="D127" s="9"/>
      <c r="E127" s="9"/>
      <c r="F127" s="9"/>
      <c r="G127" s="9"/>
      <c r="H127" s="9"/>
    </row>
    <row r="128" spans="1:8">
      <c r="A128" s="9"/>
      <c r="B128" s="9"/>
      <c r="C128" s="12"/>
      <c r="D128" s="9"/>
      <c r="E128" s="9"/>
      <c r="F128" s="9"/>
      <c r="G128" s="9"/>
      <c r="H128" s="9"/>
    </row>
    <row r="129" spans="1:8">
      <c r="A129" s="9"/>
      <c r="B129" s="9"/>
      <c r="C129" s="12"/>
      <c r="D129" s="9"/>
      <c r="E129" s="9"/>
      <c r="F129" s="9"/>
      <c r="G129" s="9"/>
      <c r="H129" s="9"/>
    </row>
    <row r="130" spans="1:8">
      <c r="A130" s="9"/>
      <c r="B130" s="9"/>
      <c r="C130" s="12"/>
      <c r="D130" s="9"/>
      <c r="E130" s="9"/>
      <c r="F130" s="9"/>
      <c r="G130" s="9"/>
      <c r="H130" s="9"/>
    </row>
    <row r="131" spans="1:8">
      <c r="A131" s="9"/>
      <c r="B131" s="9"/>
      <c r="C131" s="12"/>
      <c r="D131" s="9"/>
      <c r="E131" s="9"/>
      <c r="F131" s="9"/>
      <c r="G131" s="9"/>
      <c r="H131" s="9"/>
    </row>
    <row r="132" spans="1:8">
      <c r="A132" s="9"/>
      <c r="B132" s="9"/>
      <c r="C132" s="12"/>
      <c r="D132" s="9"/>
      <c r="E132" s="9"/>
      <c r="F132" s="9"/>
      <c r="G132" s="9"/>
      <c r="H132" s="9"/>
    </row>
    <row r="133" spans="1:8">
      <c r="A133" s="9"/>
      <c r="B133" s="9"/>
      <c r="C133" s="12"/>
      <c r="D133" s="9"/>
      <c r="E133" s="9"/>
      <c r="F133" s="9"/>
      <c r="G133" s="9"/>
      <c r="H133" s="9"/>
    </row>
    <row r="134" spans="1:8">
      <c r="A134" s="9"/>
      <c r="B134" s="9"/>
      <c r="C134" s="12"/>
      <c r="D134" s="9"/>
      <c r="E134" s="9"/>
      <c r="F134" s="9"/>
      <c r="G134" s="9"/>
      <c r="H134" s="9"/>
    </row>
    <row r="135" spans="1:8">
      <c r="A135" s="9"/>
      <c r="B135" s="9"/>
      <c r="C135" s="12"/>
      <c r="D135" s="9"/>
      <c r="E135" s="9"/>
      <c r="F135" s="9"/>
      <c r="G135" s="9"/>
      <c r="H135" s="9"/>
    </row>
    <row r="136" spans="1:8">
      <c r="A136" s="9"/>
      <c r="B136" s="9"/>
      <c r="C136" s="12"/>
      <c r="D136" s="9"/>
      <c r="E136" s="9"/>
      <c r="F136" s="9"/>
      <c r="G136" s="9"/>
      <c r="H136" s="9"/>
    </row>
    <row r="137" spans="1:8">
      <c r="C137" s="12"/>
      <c r="D137" s="9"/>
      <c r="E137" s="9"/>
      <c r="F137" s="9"/>
      <c r="G137" s="9"/>
      <c r="H137" s="9"/>
    </row>
    <row r="138" spans="1:8">
      <c r="C138" s="12"/>
      <c r="D138" s="9"/>
      <c r="E138" s="9"/>
      <c r="F138" s="9"/>
      <c r="G138" s="9"/>
      <c r="H138" s="9"/>
    </row>
    <row r="139" spans="1:8">
      <c r="C139" s="12"/>
      <c r="D139" s="9"/>
      <c r="E139" s="9"/>
      <c r="F139" s="9"/>
      <c r="G139" s="9"/>
      <c r="H139" s="9"/>
    </row>
  </sheetData>
  <mergeCells count="10">
    <mergeCell ref="A1:H1"/>
    <mergeCell ref="A2:H2"/>
    <mergeCell ref="A4:H4"/>
    <mergeCell ref="H5:H6"/>
    <mergeCell ref="A3:H3"/>
    <mergeCell ref="A5:B6"/>
    <mergeCell ref="D5:D6"/>
    <mergeCell ref="E5:E6"/>
    <mergeCell ref="F5:F6"/>
    <mergeCell ref="G5:G6"/>
  </mergeCells>
  <phoneticPr fontId="11" type="noConversion"/>
  <pageMargins left="0.45" right="0.17" top="0.54" bottom="0.49" header="0.24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99"/>
  <sheetViews>
    <sheetView view="pageBreakPreview" topLeftCell="A7" zoomScaleSheetLayoutView="100" workbookViewId="0">
      <selection activeCell="F17" sqref="F17"/>
    </sheetView>
  </sheetViews>
  <sheetFormatPr defaultRowHeight="21.75"/>
  <cols>
    <col min="1" max="1" width="7.7109375" customWidth="1"/>
    <col min="2" max="2" width="14.140625" customWidth="1"/>
    <col min="3" max="3" width="8.28515625" customWidth="1"/>
    <col min="4" max="4" width="19" customWidth="1"/>
    <col min="5" max="5" width="21.140625" customWidth="1"/>
    <col min="6" max="6" width="24.7109375" customWidth="1"/>
  </cols>
  <sheetData>
    <row r="1" spans="1:6" ht="23.25">
      <c r="A1" s="350" t="s">
        <v>154</v>
      </c>
      <c r="B1" s="350"/>
      <c r="C1" s="350"/>
      <c r="D1" s="350"/>
      <c r="E1" s="350"/>
      <c r="F1" s="350"/>
    </row>
    <row r="2" spans="1:6" ht="23.25">
      <c r="A2" s="350" t="s">
        <v>38</v>
      </c>
      <c r="B2" s="350"/>
      <c r="C2" s="350"/>
      <c r="D2" s="350"/>
      <c r="E2" s="350"/>
      <c r="F2" s="350"/>
    </row>
    <row r="3" spans="1:6" ht="23.25">
      <c r="A3" s="363" t="s">
        <v>233</v>
      </c>
      <c r="B3" s="363"/>
      <c r="C3" s="363"/>
      <c r="D3" s="363"/>
      <c r="E3" s="363"/>
      <c r="F3" s="363"/>
    </row>
    <row r="4" spans="1:6">
      <c r="A4" s="28"/>
      <c r="B4" s="28"/>
      <c r="C4" s="28"/>
      <c r="D4" s="28"/>
      <c r="E4" s="28"/>
      <c r="F4" s="28"/>
    </row>
    <row r="5" spans="1:6" ht="23.25">
      <c r="A5" s="40" t="s">
        <v>79</v>
      </c>
      <c r="B5" s="40"/>
      <c r="C5" s="40"/>
      <c r="D5" s="40"/>
      <c r="E5" s="40"/>
      <c r="F5" s="28"/>
    </row>
    <row r="6" spans="1:6" ht="23.25">
      <c r="A6" s="30"/>
      <c r="B6" s="30" t="s">
        <v>39</v>
      </c>
      <c r="C6" s="30"/>
      <c r="D6" s="30"/>
      <c r="E6" s="30"/>
      <c r="F6" s="164">
        <v>0</v>
      </c>
    </row>
    <row r="7" spans="1:6" ht="23.25">
      <c r="A7" s="30"/>
      <c r="B7" s="30" t="s">
        <v>41</v>
      </c>
      <c r="C7" s="30"/>
      <c r="D7" s="30"/>
      <c r="E7" s="30"/>
      <c r="F7" s="164"/>
    </row>
    <row r="8" spans="1:6" ht="24">
      <c r="A8" s="30"/>
      <c r="B8" s="30"/>
      <c r="C8" s="162" t="s">
        <v>155</v>
      </c>
      <c r="D8" s="30"/>
      <c r="E8" s="192"/>
      <c r="F8" s="265">
        <v>35251141.950000003</v>
      </c>
    </row>
    <row r="9" spans="1:6" ht="24">
      <c r="A9" s="30"/>
      <c r="B9" s="30"/>
      <c r="C9" s="162" t="s">
        <v>156</v>
      </c>
      <c r="D9" s="30"/>
      <c r="E9" s="192"/>
      <c r="F9" s="265">
        <v>8181079.8499999996</v>
      </c>
    </row>
    <row r="10" spans="1:6" ht="24">
      <c r="A10" s="30"/>
      <c r="B10" s="30"/>
      <c r="C10" s="162" t="s">
        <v>157</v>
      </c>
      <c r="D10" s="30"/>
      <c r="E10" s="192"/>
      <c r="F10" s="265">
        <v>306718.06</v>
      </c>
    </row>
    <row r="11" spans="1:6" ht="24">
      <c r="A11" s="30"/>
      <c r="B11" s="30"/>
      <c r="C11" s="162" t="s">
        <v>158</v>
      </c>
      <c r="D11" s="182"/>
      <c r="E11" s="182"/>
      <c r="F11" s="265">
        <v>1241257.44</v>
      </c>
    </row>
    <row r="12" spans="1:6" ht="24">
      <c r="A12" s="30"/>
      <c r="B12" s="30"/>
      <c r="C12" s="162" t="s">
        <v>159</v>
      </c>
      <c r="D12" s="182"/>
      <c r="E12" s="182"/>
      <c r="F12" s="265">
        <v>2419.1</v>
      </c>
    </row>
    <row r="13" spans="1:6" ht="25.5">
      <c r="A13" s="30"/>
      <c r="B13" s="30"/>
      <c r="C13" s="162"/>
      <c r="D13" s="30"/>
      <c r="E13" s="163"/>
      <c r="F13" s="339"/>
    </row>
    <row r="14" spans="1:6" ht="24" thickBot="1">
      <c r="A14" s="30"/>
      <c r="C14" s="30"/>
      <c r="D14" s="30"/>
      <c r="E14" s="30" t="s">
        <v>12</v>
      </c>
      <c r="F14" s="166">
        <f>SUM(F8:F13)</f>
        <v>44982616.400000006</v>
      </c>
    </row>
    <row r="15" spans="1:6" ht="24" thickTop="1">
      <c r="A15" s="30"/>
      <c r="B15" s="30"/>
      <c r="C15" s="30"/>
      <c r="D15" s="30"/>
      <c r="E15" s="30"/>
      <c r="F15" s="190"/>
    </row>
    <row r="16" spans="1:6" ht="23.25">
      <c r="A16" s="30"/>
      <c r="B16" s="30"/>
      <c r="C16" s="30"/>
      <c r="D16" s="30"/>
      <c r="E16" s="30"/>
      <c r="F16" s="190"/>
    </row>
    <row r="17" spans="1:6" ht="23.25">
      <c r="A17" s="40"/>
      <c r="B17" s="40"/>
      <c r="C17" s="40"/>
      <c r="D17" s="40"/>
      <c r="E17" s="52"/>
      <c r="F17" s="190"/>
    </row>
    <row r="18" spans="1:6" ht="23.25">
      <c r="A18" s="30"/>
      <c r="B18" s="30" t="s">
        <v>160</v>
      </c>
      <c r="C18" s="30"/>
      <c r="D18" s="30"/>
      <c r="E18" s="199"/>
      <c r="F18" s="199"/>
    </row>
    <row r="19" spans="1:6" ht="23.25">
      <c r="A19" s="30"/>
      <c r="B19" s="30"/>
      <c r="C19" s="162"/>
      <c r="D19" s="30"/>
      <c r="E19" s="201"/>
      <c r="F19" s="202"/>
    </row>
    <row r="20" spans="1:6" ht="23.25">
      <c r="A20" s="30"/>
      <c r="B20" s="30"/>
      <c r="C20" s="162"/>
      <c r="D20" s="30"/>
      <c r="E20" s="201"/>
      <c r="F20" s="202"/>
    </row>
    <row r="21" spans="1:6" ht="23.25">
      <c r="A21" s="30"/>
      <c r="B21" s="30"/>
      <c r="C21" s="162"/>
      <c r="D21" s="30"/>
      <c r="E21" s="201"/>
      <c r="F21" s="202"/>
    </row>
    <row r="22" spans="1:6" ht="23.25">
      <c r="A22" s="30"/>
      <c r="B22" s="30"/>
      <c r="C22" s="162"/>
      <c r="D22" s="30"/>
      <c r="E22" s="201"/>
      <c r="F22" s="202"/>
    </row>
    <row r="23" spans="1:6">
      <c r="A23" s="28"/>
      <c r="B23" s="28"/>
      <c r="C23" s="28"/>
      <c r="D23" s="28"/>
      <c r="E23" s="28"/>
      <c r="F23" s="54"/>
    </row>
    <row r="24" spans="1:6">
      <c r="A24" s="28"/>
      <c r="B24" s="28"/>
      <c r="C24" s="28"/>
      <c r="D24" s="28"/>
      <c r="E24" s="28"/>
      <c r="F24" s="54"/>
    </row>
    <row r="25" spans="1:6">
      <c r="A25" s="28"/>
      <c r="B25" s="28"/>
      <c r="C25" s="28"/>
      <c r="D25" s="28"/>
      <c r="E25" s="28"/>
      <c r="F25" s="54"/>
    </row>
    <row r="26" spans="1:6">
      <c r="A26" s="342" t="s">
        <v>173</v>
      </c>
      <c r="B26" s="342"/>
      <c r="C26" s="342"/>
      <c r="D26" s="342"/>
      <c r="E26" s="342"/>
      <c r="F26" s="342"/>
    </row>
    <row r="27" spans="1:6">
      <c r="A27" s="342" t="s">
        <v>174</v>
      </c>
      <c r="B27" s="342"/>
      <c r="C27" s="342"/>
      <c r="D27" s="342"/>
      <c r="E27" s="342"/>
      <c r="F27" s="342"/>
    </row>
    <row r="28" spans="1:6">
      <c r="A28" s="342" t="s">
        <v>399</v>
      </c>
      <c r="B28" s="342"/>
      <c r="C28" s="342"/>
      <c r="D28" s="342"/>
      <c r="E28" s="342"/>
      <c r="F28" s="342"/>
    </row>
    <row r="29" spans="1:6" ht="22.5">
      <c r="A29" s="34"/>
      <c r="B29" s="34"/>
      <c r="C29" s="28"/>
      <c r="D29" s="28"/>
      <c r="E29" s="55"/>
      <c r="F29" s="55"/>
    </row>
    <row r="30" spans="1:6" ht="22.5">
      <c r="A30" s="34"/>
      <c r="B30" s="34"/>
      <c r="C30" s="28"/>
      <c r="D30" s="28"/>
      <c r="E30" s="55"/>
      <c r="F30" s="55"/>
    </row>
    <row r="31" spans="1:6">
      <c r="A31" s="28"/>
      <c r="B31" s="28"/>
      <c r="C31" s="28"/>
      <c r="D31" s="28"/>
      <c r="E31" s="52"/>
      <c r="F31" s="28"/>
    </row>
    <row r="32" spans="1:6">
      <c r="A32" s="28"/>
      <c r="B32" s="28"/>
      <c r="C32" s="28"/>
      <c r="D32" s="28"/>
      <c r="E32" s="52"/>
      <c r="F32" s="28"/>
    </row>
    <row r="33" spans="1:6">
      <c r="A33" s="28"/>
      <c r="B33" s="28"/>
      <c r="C33" s="28"/>
      <c r="D33" s="28"/>
      <c r="E33" s="52"/>
      <c r="F33" s="28"/>
    </row>
    <row r="34" spans="1:6" ht="23.25">
      <c r="A34" s="350" t="s">
        <v>162</v>
      </c>
      <c r="B34" s="350"/>
      <c r="C34" s="350"/>
      <c r="D34" s="350"/>
      <c r="E34" s="350"/>
      <c r="F34" s="350"/>
    </row>
    <row r="35" spans="1:6" ht="23.25">
      <c r="A35" s="350" t="s">
        <v>38</v>
      </c>
      <c r="B35" s="350"/>
      <c r="C35" s="350"/>
      <c r="D35" s="350"/>
      <c r="E35" s="350"/>
      <c r="F35" s="350"/>
    </row>
    <row r="36" spans="1:6" ht="23.25">
      <c r="A36" s="363" t="s">
        <v>233</v>
      </c>
      <c r="B36" s="363"/>
      <c r="C36" s="363"/>
      <c r="D36" s="363"/>
      <c r="E36" s="363"/>
      <c r="F36" s="363"/>
    </row>
    <row r="37" spans="1:6">
      <c r="A37" s="28"/>
      <c r="B37" s="28"/>
      <c r="C37" s="28"/>
      <c r="D37" s="28"/>
      <c r="E37" s="52"/>
      <c r="F37" s="28"/>
    </row>
    <row r="38" spans="1:6" ht="23.25">
      <c r="A38" s="162" t="s">
        <v>132</v>
      </c>
      <c r="B38" s="40"/>
      <c r="C38" s="40"/>
      <c r="D38" s="40"/>
      <c r="E38" s="52"/>
      <c r="F38" s="28"/>
    </row>
    <row r="39" spans="1:6" ht="23.25">
      <c r="A39" s="30"/>
      <c r="B39" s="30" t="s">
        <v>30</v>
      </c>
      <c r="C39" s="30"/>
      <c r="D39" s="30"/>
      <c r="E39" s="201"/>
      <c r="F39" s="165">
        <v>10263.68</v>
      </c>
    </row>
    <row r="40" spans="1:6" ht="23.25">
      <c r="A40" s="30"/>
      <c r="B40" s="30" t="s">
        <v>129</v>
      </c>
      <c r="C40" s="30"/>
      <c r="D40" s="30"/>
      <c r="E40" s="201"/>
      <c r="F40" s="165">
        <v>659046</v>
      </c>
    </row>
    <row r="41" spans="1:6" ht="23.25">
      <c r="A41" s="30"/>
      <c r="B41" s="30" t="s">
        <v>130</v>
      </c>
      <c r="C41" s="30"/>
      <c r="D41" s="30"/>
      <c r="E41" s="192"/>
      <c r="F41" s="165">
        <v>13161.32</v>
      </c>
    </row>
    <row r="42" spans="1:6" ht="23.25">
      <c r="A42" s="30"/>
      <c r="B42" s="30" t="s">
        <v>131</v>
      </c>
      <c r="C42" s="30"/>
      <c r="D42" s="30"/>
      <c r="E42" s="192"/>
      <c r="F42" s="165">
        <v>15781.22</v>
      </c>
    </row>
    <row r="43" spans="1:6" ht="23.25">
      <c r="A43" s="30"/>
      <c r="B43" s="30" t="s">
        <v>175</v>
      </c>
      <c r="C43" s="30"/>
      <c r="D43" s="30"/>
      <c r="E43" s="192"/>
      <c r="F43" s="165">
        <v>306718.06</v>
      </c>
    </row>
    <row r="44" spans="1:6" ht="23.25">
      <c r="A44" s="30"/>
      <c r="B44" s="30" t="s">
        <v>236</v>
      </c>
      <c r="C44" s="30"/>
      <c r="D44" s="30"/>
      <c r="E44" s="192"/>
      <c r="F44" s="165">
        <v>14610</v>
      </c>
    </row>
    <row r="45" spans="1:6" ht="23.25">
      <c r="A45" s="30"/>
      <c r="B45" s="30" t="s">
        <v>176</v>
      </c>
      <c r="C45" s="30"/>
      <c r="D45" s="30"/>
      <c r="E45" s="192"/>
      <c r="F45" s="165">
        <v>0</v>
      </c>
    </row>
    <row r="46" spans="1:6" ht="23.25">
      <c r="A46" s="30"/>
      <c r="B46" s="30" t="s">
        <v>177</v>
      </c>
      <c r="C46" s="30"/>
      <c r="D46" s="30"/>
      <c r="E46" s="192"/>
      <c r="F46" s="165">
        <v>6000</v>
      </c>
    </row>
    <row r="47" spans="1:6" ht="24" thickBot="1">
      <c r="A47" s="30"/>
      <c r="B47" s="162" t="s">
        <v>12</v>
      </c>
      <c r="C47" s="30"/>
      <c r="D47" s="30"/>
      <c r="E47" s="192"/>
      <c r="F47" s="188">
        <f>SUM(F39:F46)</f>
        <v>1025580.28</v>
      </c>
    </row>
    <row r="48" spans="1:6" ht="24" thickTop="1">
      <c r="A48" s="30"/>
      <c r="B48" s="30"/>
      <c r="C48" s="30"/>
      <c r="D48" s="30"/>
      <c r="E48" s="192"/>
      <c r="F48" s="30"/>
    </row>
    <row r="49" spans="1:6">
      <c r="A49" s="28"/>
      <c r="B49" s="28"/>
      <c r="C49" s="28"/>
      <c r="D49" s="28"/>
      <c r="E49" s="52"/>
      <c r="F49" s="28"/>
    </row>
    <row r="50" spans="1:6" ht="23.25">
      <c r="A50" s="364"/>
      <c r="B50" s="364"/>
      <c r="C50" s="364"/>
      <c r="D50" s="364"/>
      <c r="E50" s="365"/>
      <c r="F50" s="365"/>
    </row>
    <row r="51" spans="1:6" ht="23.25">
      <c r="A51" s="162"/>
      <c r="B51" s="40"/>
      <c r="C51" s="203"/>
      <c r="D51" s="203"/>
      <c r="E51" s="365"/>
      <c r="F51" s="365"/>
    </row>
    <row r="52" spans="1:6" ht="23.25">
      <c r="A52" s="28"/>
      <c r="B52" s="30"/>
      <c r="C52" s="28"/>
      <c r="D52" s="28"/>
      <c r="E52" s="52"/>
      <c r="F52" s="164"/>
    </row>
    <row r="53" spans="1:6" ht="23.25">
      <c r="A53" s="28"/>
      <c r="B53" s="162"/>
      <c r="C53" s="30"/>
      <c r="D53" s="30"/>
      <c r="E53" s="192"/>
      <c r="F53" s="189"/>
    </row>
    <row r="54" spans="1:6">
      <c r="A54" s="28"/>
      <c r="B54" s="28"/>
      <c r="C54" s="28"/>
      <c r="D54" s="28"/>
      <c r="E54" s="52"/>
      <c r="F54" s="29"/>
    </row>
    <row r="55" spans="1:6">
      <c r="A55" s="28"/>
      <c r="B55" s="28"/>
      <c r="C55" s="28"/>
      <c r="D55" s="28"/>
      <c r="E55" s="52"/>
      <c r="F55" s="28"/>
    </row>
    <row r="56" spans="1:6">
      <c r="A56" s="28"/>
      <c r="B56" s="28"/>
      <c r="C56" s="28"/>
      <c r="D56" s="28"/>
      <c r="E56" s="52"/>
      <c r="F56" s="28"/>
    </row>
    <row r="57" spans="1:6">
      <c r="A57" s="28"/>
      <c r="B57" s="28"/>
      <c r="C57" s="28"/>
      <c r="D57" s="28"/>
      <c r="E57" s="52"/>
      <c r="F57" s="28"/>
    </row>
    <row r="58" spans="1:6">
      <c r="A58" s="28"/>
      <c r="B58" s="28"/>
      <c r="C58" s="28"/>
      <c r="D58" s="28"/>
      <c r="E58" s="52"/>
      <c r="F58" s="28"/>
    </row>
    <row r="59" spans="1:6">
      <c r="A59" s="28"/>
      <c r="B59" s="28"/>
      <c r="C59" s="28"/>
      <c r="D59" s="28"/>
      <c r="E59" s="52"/>
      <c r="F59" s="28"/>
    </row>
    <row r="60" spans="1:6">
      <c r="A60" s="342" t="s">
        <v>188</v>
      </c>
      <c r="B60" s="342"/>
      <c r="C60" s="342"/>
      <c r="D60" s="342"/>
      <c r="E60" s="342"/>
      <c r="F60" s="342"/>
    </row>
    <row r="61" spans="1:6">
      <c r="A61" s="342" t="s">
        <v>189</v>
      </c>
      <c r="B61" s="342"/>
      <c r="C61" s="342"/>
      <c r="D61" s="342"/>
      <c r="E61" s="342"/>
      <c r="F61" s="342"/>
    </row>
    <row r="62" spans="1:6">
      <c r="A62" s="342" t="s">
        <v>190</v>
      </c>
      <c r="B62" s="342"/>
      <c r="C62" s="342"/>
      <c r="D62" s="342"/>
      <c r="E62" s="342"/>
      <c r="F62" s="342"/>
    </row>
    <row r="63" spans="1:6">
      <c r="A63" s="342"/>
      <c r="B63" s="342"/>
      <c r="C63" s="342"/>
      <c r="D63" s="342"/>
      <c r="E63" s="342"/>
      <c r="F63" s="342"/>
    </row>
    <row r="64" spans="1:6">
      <c r="A64" s="319"/>
      <c r="B64" s="319"/>
      <c r="C64" s="319"/>
      <c r="D64" s="319"/>
      <c r="E64" s="319"/>
      <c r="F64" s="319"/>
    </row>
    <row r="65" spans="1:6">
      <c r="A65" s="319"/>
      <c r="B65" s="319"/>
      <c r="C65" s="319"/>
      <c r="D65" s="319"/>
      <c r="E65" s="319"/>
      <c r="F65" s="319"/>
    </row>
    <row r="66" spans="1:6">
      <c r="A66" s="319"/>
      <c r="B66" s="319"/>
      <c r="C66" s="319"/>
      <c r="D66" s="319"/>
      <c r="E66" s="319"/>
      <c r="F66" s="319"/>
    </row>
    <row r="67" spans="1:6">
      <c r="A67" s="28"/>
      <c r="B67" s="28"/>
      <c r="C67" s="28"/>
      <c r="D67" s="28"/>
      <c r="E67" s="8"/>
    </row>
    <row r="68" spans="1:6" ht="23.25">
      <c r="A68" s="350" t="s">
        <v>162</v>
      </c>
      <c r="B68" s="350"/>
      <c r="C68" s="350"/>
      <c r="D68" s="350"/>
      <c r="E68" s="350"/>
      <c r="F68" s="350"/>
    </row>
    <row r="69" spans="1:6" ht="23.25">
      <c r="A69" s="350" t="s">
        <v>38</v>
      </c>
      <c r="B69" s="350"/>
      <c r="C69" s="350"/>
      <c r="D69" s="350"/>
      <c r="E69" s="350"/>
      <c r="F69" s="350"/>
    </row>
    <row r="70" spans="1:6" ht="23.25">
      <c r="A70" s="363" t="s">
        <v>233</v>
      </c>
      <c r="B70" s="363"/>
      <c r="C70" s="363"/>
      <c r="D70" s="363"/>
      <c r="E70" s="363"/>
      <c r="F70" s="363"/>
    </row>
    <row r="71" spans="1:6" ht="27.75">
      <c r="A71" s="362" t="s">
        <v>388</v>
      </c>
      <c r="B71" s="362"/>
      <c r="C71" s="362"/>
      <c r="D71" s="362"/>
    </row>
    <row r="72" spans="1:6" ht="23.25">
      <c r="A72" s="30" t="s">
        <v>382</v>
      </c>
      <c r="B72" s="30" t="s">
        <v>382</v>
      </c>
      <c r="C72" s="28"/>
      <c r="D72" s="28"/>
      <c r="F72" s="165">
        <v>115800</v>
      </c>
    </row>
    <row r="73" spans="1:6" ht="23.25">
      <c r="A73" s="30" t="s">
        <v>383</v>
      </c>
      <c r="B73" s="30" t="s">
        <v>383</v>
      </c>
      <c r="C73" s="28"/>
      <c r="D73" s="28"/>
      <c r="F73" s="165">
        <v>19649</v>
      </c>
    </row>
    <row r="74" spans="1:6" ht="23.25">
      <c r="A74" s="30" t="s">
        <v>384</v>
      </c>
      <c r="B74" s="30" t="s">
        <v>384</v>
      </c>
      <c r="C74" s="28"/>
      <c r="D74" s="28"/>
      <c r="F74" s="165">
        <v>63629</v>
      </c>
    </row>
    <row r="75" spans="1:6" ht="23.25">
      <c r="A75" s="30"/>
      <c r="B75" s="165"/>
      <c r="C75" s="28"/>
      <c r="D75" s="28"/>
      <c r="F75" s="165"/>
    </row>
    <row r="76" spans="1:6" ht="23.25">
      <c r="A76" s="30"/>
      <c r="B76" s="165"/>
      <c r="C76" s="28"/>
      <c r="D76" s="28"/>
      <c r="F76" s="165"/>
    </row>
    <row r="77" spans="1:6">
      <c r="A77" s="28"/>
      <c r="B77" s="28"/>
      <c r="C77" s="28"/>
      <c r="D77" s="28"/>
      <c r="F77" s="28"/>
    </row>
    <row r="78" spans="1:6" ht="24" thickBot="1">
      <c r="A78" s="335"/>
      <c r="B78" s="189"/>
      <c r="C78" s="28"/>
      <c r="D78" s="28"/>
      <c r="E78" s="335" t="s">
        <v>12</v>
      </c>
      <c r="F78" s="188">
        <f>SUM(F72:F76)</f>
        <v>199078</v>
      </c>
    </row>
    <row r="79" spans="1:6" ht="22.5" thickTop="1">
      <c r="A79" s="28"/>
      <c r="B79" s="28"/>
      <c r="C79" s="28"/>
      <c r="D79" s="28"/>
    </row>
    <row r="80" spans="1:6">
      <c r="A80" s="28"/>
      <c r="B80" s="57"/>
      <c r="C80" s="28"/>
      <c r="D80" s="28"/>
    </row>
    <row r="81" spans="1:4">
      <c r="A81" s="28"/>
      <c r="B81" s="336"/>
      <c r="C81" s="28"/>
      <c r="D81" s="28"/>
    </row>
    <row r="82" spans="1:4">
      <c r="A82" s="29"/>
      <c r="B82" s="29"/>
      <c r="C82" s="29"/>
      <c r="D82" s="29"/>
    </row>
    <row r="83" spans="1:4" ht="23.25">
      <c r="A83" s="337" t="s">
        <v>385</v>
      </c>
      <c r="B83" s="338"/>
      <c r="C83" s="338"/>
      <c r="D83" s="338"/>
    </row>
    <row r="84" spans="1:4" ht="23.25">
      <c r="A84" s="31" t="s">
        <v>386</v>
      </c>
      <c r="B84" s="182"/>
      <c r="C84" s="182"/>
      <c r="D84" s="182"/>
    </row>
    <row r="85" spans="1:4" ht="23.25">
      <c r="A85" s="31" t="s">
        <v>387</v>
      </c>
      <c r="B85" s="182"/>
      <c r="C85" s="182"/>
      <c r="D85" s="182"/>
    </row>
    <row r="86" spans="1:4">
      <c r="A86" s="28"/>
      <c r="B86" s="28"/>
      <c r="C86" s="336"/>
      <c r="D86" s="28"/>
    </row>
    <row r="87" spans="1:4">
      <c r="A87" s="28"/>
      <c r="B87" s="28"/>
      <c r="C87" s="28"/>
      <c r="D87" s="28"/>
    </row>
    <row r="88" spans="1:4">
      <c r="A88" s="28"/>
      <c r="B88" s="28"/>
      <c r="C88" s="28"/>
      <c r="D88" s="28"/>
    </row>
    <row r="89" spans="1:4">
      <c r="A89" s="29"/>
      <c r="B89" s="29"/>
      <c r="C89" s="29"/>
      <c r="D89" s="29"/>
    </row>
    <row r="90" spans="1:4">
      <c r="A90" s="29"/>
      <c r="B90" s="29"/>
      <c r="C90" s="29"/>
      <c r="D90" s="29"/>
    </row>
    <row r="91" spans="1:4">
      <c r="A91" s="29"/>
      <c r="B91" s="29"/>
      <c r="C91" s="29"/>
      <c r="D91" s="29"/>
    </row>
    <row r="92" spans="1:4">
      <c r="A92" s="29"/>
      <c r="B92" s="29"/>
      <c r="C92" s="29"/>
      <c r="D92" s="29"/>
    </row>
    <row r="93" spans="1:4">
      <c r="A93" s="29"/>
      <c r="B93" s="29"/>
      <c r="C93" s="29"/>
      <c r="D93" s="29"/>
    </row>
    <row r="94" spans="1:4">
      <c r="A94" s="29"/>
      <c r="B94" s="29"/>
      <c r="C94" s="29"/>
      <c r="D94" s="29"/>
    </row>
    <row r="95" spans="1:4">
      <c r="A95" s="29"/>
      <c r="B95" s="29"/>
      <c r="C95" s="29"/>
      <c r="D95" s="29"/>
    </row>
    <row r="96" spans="1:4">
      <c r="A96" s="29"/>
      <c r="B96" s="29"/>
      <c r="C96" s="29"/>
      <c r="D96" s="29"/>
    </row>
    <row r="97" spans="1:4" ht="23.25">
      <c r="A97" s="338"/>
      <c r="B97" s="338"/>
      <c r="C97" s="338"/>
      <c r="D97" s="338"/>
    </row>
    <row r="98" spans="1:4" ht="23.25">
      <c r="A98" s="182"/>
      <c r="B98" s="182"/>
      <c r="C98" s="182"/>
      <c r="D98" s="182"/>
    </row>
    <row r="99" spans="1:4" ht="23.25">
      <c r="A99" s="182"/>
      <c r="B99" s="182"/>
      <c r="C99" s="182"/>
      <c r="D99" s="182"/>
    </row>
  </sheetData>
  <mergeCells count="21">
    <mergeCell ref="A36:F36"/>
    <mergeCell ref="A61:F61"/>
    <mergeCell ref="A62:F62"/>
    <mergeCell ref="A63:F63"/>
    <mergeCell ref="E51:F51"/>
    <mergeCell ref="A71:D71"/>
    <mergeCell ref="A68:F68"/>
    <mergeCell ref="A69:F69"/>
    <mergeCell ref="A70:F70"/>
    <mergeCell ref="A1:F1"/>
    <mergeCell ref="A3:F3"/>
    <mergeCell ref="A2:F2"/>
    <mergeCell ref="A28:F28"/>
    <mergeCell ref="A60:F60"/>
    <mergeCell ref="A26:F26"/>
    <mergeCell ref="A27:F27"/>
    <mergeCell ref="A34:F34"/>
    <mergeCell ref="A35:F35"/>
    <mergeCell ref="A50:B50"/>
    <mergeCell ref="C50:D50"/>
    <mergeCell ref="E50:F50"/>
  </mergeCells>
  <phoneticPr fontId="11" type="noConversion"/>
  <pageMargins left="0.62" right="0.41" top="0.80208333333333337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S64"/>
  <sheetViews>
    <sheetView view="pageBreakPreview" topLeftCell="G1" zoomScaleSheetLayoutView="100" workbookViewId="0">
      <selection activeCell="H17" sqref="H17"/>
    </sheetView>
  </sheetViews>
  <sheetFormatPr defaultRowHeight="21.75"/>
  <cols>
    <col min="2" max="2" width="11" customWidth="1"/>
    <col min="3" max="3" width="15.5703125" customWidth="1"/>
    <col min="4" max="4" width="21.28515625" customWidth="1"/>
    <col min="5" max="5" width="15.85546875" customWidth="1"/>
    <col min="6" max="6" width="15" customWidth="1"/>
    <col min="9" max="9" width="14.140625" customWidth="1"/>
    <col min="11" max="11" width="3.5703125" customWidth="1"/>
    <col min="12" max="12" width="9.140625" hidden="1" customWidth="1"/>
    <col min="13" max="13" width="12.85546875" customWidth="1"/>
    <col min="14" max="14" width="13" customWidth="1"/>
    <col min="15" max="15" width="17.28515625" customWidth="1"/>
  </cols>
  <sheetData>
    <row r="1" spans="1:19" ht="24.75" customHeight="1">
      <c r="A1" s="28"/>
      <c r="B1" s="28"/>
      <c r="C1" s="28"/>
      <c r="D1" s="28"/>
      <c r="E1" s="28"/>
      <c r="F1" s="49" t="s">
        <v>40</v>
      </c>
      <c r="G1" s="350" t="s">
        <v>161</v>
      </c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</row>
    <row r="2" spans="1:19" ht="23.25">
      <c r="A2" s="342" t="s">
        <v>42</v>
      </c>
      <c r="B2" s="342"/>
      <c r="C2" s="342"/>
      <c r="D2" s="342"/>
      <c r="E2" s="342"/>
      <c r="F2" s="28"/>
      <c r="G2" s="350" t="s">
        <v>77</v>
      </c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</row>
    <row r="3" spans="1:19" ht="23.25">
      <c r="A3" s="366" t="s">
        <v>54</v>
      </c>
      <c r="B3" s="366"/>
      <c r="C3" s="366"/>
      <c r="D3" s="366"/>
      <c r="E3" s="366"/>
      <c r="F3" s="28"/>
      <c r="G3" s="350" t="s">
        <v>233</v>
      </c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</row>
    <row r="4" spans="1:19" ht="13.5" customHeight="1">
      <c r="A4" s="28"/>
      <c r="B4" s="40" t="s">
        <v>29</v>
      </c>
      <c r="C4" s="40" t="s">
        <v>40</v>
      </c>
      <c r="D4" s="40"/>
      <c r="E4" s="28"/>
      <c r="F4" s="28"/>
      <c r="G4" s="9"/>
      <c r="H4" s="9"/>
      <c r="I4" s="9"/>
    </row>
    <row r="5" spans="1:19" ht="23.25">
      <c r="A5" s="28"/>
      <c r="B5" s="28"/>
      <c r="C5" s="28" t="s">
        <v>30</v>
      </c>
      <c r="D5" s="30"/>
      <c r="E5" s="56">
        <v>9940.06</v>
      </c>
      <c r="F5" s="53"/>
      <c r="G5" s="367" t="s">
        <v>80</v>
      </c>
      <c r="H5" s="368"/>
      <c r="I5" s="368"/>
    </row>
    <row r="6" spans="1:19" ht="23.25">
      <c r="A6" s="28"/>
      <c r="B6" s="28"/>
      <c r="C6" s="28" t="s">
        <v>31</v>
      </c>
      <c r="D6" s="30"/>
      <c r="E6" s="56">
        <v>276.72000000000003</v>
      </c>
      <c r="F6" s="53"/>
      <c r="G6" s="10"/>
      <c r="H6" s="376" t="s">
        <v>123</v>
      </c>
      <c r="I6" s="376"/>
      <c r="J6" s="376"/>
      <c r="K6" s="376"/>
      <c r="L6" s="376"/>
      <c r="M6" s="59" t="s">
        <v>124</v>
      </c>
      <c r="N6" s="59" t="s">
        <v>125</v>
      </c>
      <c r="O6" s="59" t="s">
        <v>14</v>
      </c>
    </row>
    <row r="7" spans="1:19" ht="23.25">
      <c r="A7" s="28"/>
      <c r="B7" s="28"/>
      <c r="C7" s="28" t="s">
        <v>32</v>
      </c>
      <c r="D7" s="30"/>
      <c r="E7" s="56">
        <v>536.66</v>
      </c>
      <c r="F7" s="53"/>
      <c r="G7" s="10"/>
      <c r="H7" s="377" t="s">
        <v>163</v>
      </c>
      <c r="I7" s="378"/>
      <c r="J7" s="378"/>
      <c r="K7" s="378"/>
      <c r="L7" s="379"/>
      <c r="M7" s="59">
        <v>2559</v>
      </c>
      <c r="N7" s="59">
        <v>3</v>
      </c>
      <c r="O7" s="237">
        <v>40122</v>
      </c>
    </row>
    <row r="8" spans="1:19" ht="24" thickBot="1">
      <c r="A8" s="28"/>
      <c r="B8" s="28"/>
      <c r="C8" s="28"/>
      <c r="D8" s="30"/>
      <c r="E8" s="56"/>
      <c r="F8" s="53"/>
      <c r="G8" s="10"/>
      <c r="H8" s="234"/>
      <c r="I8" s="235" t="s">
        <v>164</v>
      </c>
      <c r="J8" s="235"/>
      <c r="K8" s="235"/>
      <c r="L8" s="236"/>
      <c r="M8" s="59"/>
      <c r="N8" s="239" t="s">
        <v>12</v>
      </c>
      <c r="O8" s="238">
        <v>40122</v>
      </c>
    </row>
    <row r="9" spans="1:19" ht="24" thickTop="1">
      <c r="A9" s="28"/>
      <c r="B9" s="28"/>
      <c r="C9" s="28" t="s">
        <v>33</v>
      </c>
      <c r="D9" s="30"/>
      <c r="E9" s="56">
        <v>468144</v>
      </c>
      <c r="F9" s="53"/>
      <c r="G9" s="10"/>
      <c r="H9" s="377" t="s">
        <v>126</v>
      </c>
      <c r="I9" s="378"/>
      <c r="J9" s="378"/>
      <c r="K9" s="378"/>
      <c r="L9" s="379"/>
      <c r="M9" s="59">
        <v>2559</v>
      </c>
      <c r="N9" s="59">
        <v>37</v>
      </c>
      <c r="O9" s="206">
        <v>10322</v>
      </c>
    </row>
    <row r="10" spans="1:19" ht="24" thickBot="1">
      <c r="A10" s="28"/>
      <c r="B10" s="28"/>
      <c r="C10" s="28"/>
      <c r="D10" s="30"/>
      <c r="E10" s="56"/>
      <c r="F10" s="53"/>
      <c r="G10" s="10"/>
      <c r="H10" s="234"/>
      <c r="I10" s="235" t="s">
        <v>164</v>
      </c>
      <c r="J10" s="235"/>
      <c r="K10" s="235"/>
      <c r="L10" s="236"/>
      <c r="M10" s="59"/>
      <c r="N10" s="239" t="s">
        <v>12</v>
      </c>
      <c r="O10" s="238">
        <v>10322</v>
      </c>
    </row>
    <row r="11" spans="1:19" ht="24" thickTop="1">
      <c r="A11" s="28"/>
      <c r="B11" s="28"/>
      <c r="C11" s="28"/>
      <c r="D11" s="30"/>
      <c r="E11" s="57"/>
      <c r="F11" s="57"/>
      <c r="G11" s="10"/>
      <c r="H11" s="194"/>
      <c r="I11" s="193"/>
      <c r="J11" s="66"/>
      <c r="K11" s="66"/>
      <c r="L11" s="69"/>
      <c r="M11" s="68"/>
      <c r="N11" s="33"/>
      <c r="O11" s="205"/>
    </row>
    <row r="12" spans="1:19">
      <c r="A12" s="28"/>
      <c r="B12" s="28"/>
      <c r="C12" s="28"/>
      <c r="D12" s="28"/>
      <c r="E12" s="28"/>
      <c r="F12" s="28"/>
      <c r="H12" s="370" t="s">
        <v>127</v>
      </c>
      <c r="I12" s="371"/>
      <c r="J12" s="371"/>
      <c r="K12" s="371"/>
      <c r="L12" s="371"/>
      <c r="M12" s="372"/>
      <c r="N12" s="204">
        <f>SUM(N7:N11)</f>
        <v>40</v>
      </c>
      <c r="O12" s="207">
        <v>50444</v>
      </c>
    </row>
    <row r="13" spans="1:19">
      <c r="A13" s="28"/>
      <c r="B13" s="28"/>
      <c r="C13" s="28"/>
      <c r="D13" s="28"/>
      <c r="E13" s="28"/>
      <c r="F13" s="28"/>
      <c r="H13" s="373" t="s">
        <v>143</v>
      </c>
      <c r="I13" s="374"/>
      <c r="J13" s="374"/>
      <c r="K13" s="374"/>
      <c r="L13" s="374"/>
      <c r="M13" s="375"/>
      <c r="N13" s="195"/>
      <c r="O13" s="208">
        <v>50444</v>
      </c>
    </row>
    <row r="14" spans="1:19">
      <c r="A14" s="28"/>
      <c r="B14" s="28"/>
      <c r="C14" s="28"/>
      <c r="D14" s="28"/>
      <c r="E14" s="28"/>
      <c r="F14" s="28"/>
      <c r="H14" s="243"/>
      <c r="I14" s="243"/>
      <c r="J14" s="243"/>
      <c r="K14" s="243"/>
      <c r="L14" s="243"/>
      <c r="M14" s="243"/>
      <c r="N14" s="243"/>
      <c r="O14" s="262"/>
    </row>
    <row r="15" spans="1:19">
      <c r="A15" s="28"/>
      <c r="B15" s="28"/>
      <c r="C15" s="28"/>
      <c r="D15" s="28"/>
      <c r="E15" s="28"/>
      <c r="F15" s="28"/>
      <c r="H15" s="243"/>
      <c r="I15" s="243"/>
      <c r="J15" s="243"/>
      <c r="K15" s="243"/>
      <c r="L15" s="243"/>
      <c r="M15" s="243"/>
      <c r="N15" s="243"/>
      <c r="O15" s="262"/>
    </row>
    <row r="16" spans="1:19">
      <c r="A16" s="28"/>
      <c r="B16" s="28"/>
      <c r="C16" s="28"/>
      <c r="D16" s="28"/>
      <c r="E16" s="28"/>
      <c r="F16" s="28"/>
      <c r="H16" s="243"/>
      <c r="I16" s="243"/>
      <c r="J16" s="243"/>
      <c r="K16" s="243"/>
      <c r="L16" s="243"/>
      <c r="M16" s="243"/>
      <c r="N16" s="243"/>
      <c r="O16" s="262"/>
    </row>
    <row r="17" spans="1:15">
      <c r="A17" s="28"/>
      <c r="B17" s="28"/>
      <c r="C17" s="28"/>
      <c r="D17" s="28"/>
      <c r="E17" s="28"/>
      <c r="F17" s="28"/>
      <c r="H17" s="33"/>
      <c r="I17" s="33"/>
      <c r="J17" s="33"/>
      <c r="K17" s="33"/>
      <c r="L17" s="33"/>
      <c r="M17" s="33"/>
      <c r="N17" s="33"/>
      <c r="O17" s="33"/>
    </row>
    <row r="18" spans="1:15" ht="23.25">
      <c r="A18" s="28"/>
      <c r="B18" s="28"/>
      <c r="C18" s="28"/>
      <c r="D18" s="28"/>
      <c r="E18" s="28"/>
      <c r="F18" s="28"/>
      <c r="G18" s="367" t="s">
        <v>356</v>
      </c>
      <c r="H18" s="368"/>
      <c r="I18" s="368"/>
      <c r="J18" s="242"/>
      <c r="K18" s="242"/>
      <c r="L18" s="242"/>
      <c r="M18" s="242"/>
      <c r="N18" s="242"/>
      <c r="O18" s="242"/>
    </row>
    <row r="19" spans="1:15" ht="23.25">
      <c r="A19" s="28"/>
      <c r="B19" s="28"/>
      <c r="C19" s="28"/>
      <c r="D19" s="28"/>
      <c r="E19" s="28"/>
      <c r="F19" s="28"/>
      <c r="H19" s="369" t="s">
        <v>179</v>
      </c>
      <c r="I19" s="369"/>
      <c r="J19" s="263"/>
      <c r="K19" s="263"/>
      <c r="L19" s="263"/>
      <c r="M19" s="263"/>
      <c r="N19" s="263"/>
      <c r="O19" s="165">
        <v>1045224.69</v>
      </c>
    </row>
    <row r="20" spans="1:15" ht="24" thickBot="1">
      <c r="A20" s="28"/>
      <c r="B20" s="28"/>
      <c r="C20" s="28"/>
      <c r="D20" s="28"/>
      <c r="E20" s="28"/>
      <c r="F20" s="28"/>
      <c r="H20" s="263"/>
      <c r="I20" s="263"/>
      <c r="J20" s="263"/>
      <c r="K20" s="263"/>
      <c r="L20" s="263"/>
      <c r="M20" s="263"/>
      <c r="N20" s="330" t="s">
        <v>12</v>
      </c>
      <c r="O20" s="188">
        <v>1045224.69</v>
      </c>
    </row>
    <row r="21" spans="1:15" ht="22.5" thickTop="1">
      <c r="A21" s="28"/>
      <c r="B21" s="28"/>
      <c r="C21" s="28"/>
      <c r="D21" s="28"/>
      <c r="E21" s="28"/>
      <c r="F21" s="28"/>
      <c r="H21" s="242"/>
      <c r="I21" s="242"/>
      <c r="J21" s="242"/>
      <c r="K21" s="242"/>
      <c r="L21" s="242"/>
      <c r="M21" s="242"/>
      <c r="N21" s="242"/>
      <c r="O21" s="242"/>
    </row>
    <row r="22" spans="1:15">
      <c r="A22" s="28"/>
      <c r="B22" s="28"/>
      <c r="C22" s="28"/>
      <c r="D22" s="28"/>
      <c r="E22" s="28"/>
      <c r="F22" s="28"/>
      <c r="H22" s="242"/>
      <c r="I22" s="242"/>
      <c r="J22" s="242"/>
      <c r="K22" s="242"/>
      <c r="L22" s="242"/>
      <c r="M22" s="242"/>
      <c r="N22" s="242"/>
      <c r="O22" s="242"/>
    </row>
    <row r="23" spans="1:15">
      <c r="A23" s="28"/>
      <c r="B23" s="28"/>
      <c r="C23" s="28"/>
      <c r="D23" s="28"/>
      <c r="E23" s="28"/>
      <c r="F23" s="28"/>
      <c r="H23" s="242"/>
      <c r="I23" s="242"/>
      <c r="J23" s="242"/>
      <c r="K23" s="242"/>
      <c r="L23" s="242"/>
      <c r="M23" s="242"/>
      <c r="N23" s="242"/>
      <c r="O23" s="242"/>
    </row>
    <row r="24" spans="1:15">
      <c r="A24" s="28"/>
      <c r="B24" s="28"/>
      <c r="C24" s="28"/>
      <c r="D24" s="28"/>
      <c r="E24" s="28"/>
      <c r="F24" s="28"/>
      <c r="H24" s="242"/>
      <c r="I24" s="242"/>
      <c r="J24" s="242"/>
      <c r="K24" s="242"/>
      <c r="L24" s="242"/>
      <c r="M24" s="242"/>
      <c r="N24" s="242"/>
      <c r="O24" s="242"/>
    </row>
    <row r="25" spans="1:15">
      <c r="A25" s="28"/>
      <c r="B25" s="28"/>
      <c r="C25" s="28"/>
      <c r="D25" s="28"/>
      <c r="E25" s="28"/>
      <c r="F25" s="28"/>
      <c r="H25" s="242"/>
      <c r="I25" s="242"/>
      <c r="J25" s="242"/>
      <c r="K25" s="242"/>
      <c r="L25" s="242"/>
      <c r="M25" s="242"/>
      <c r="N25" s="242"/>
      <c r="O25" s="242"/>
    </row>
    <row r="26" spans="1:15">
      <c r="A26" s="28"/>
      <c r="B26" s="28"/>
      <c r="C26" s="28"/>
      <c r="D26" s="28"/>
      <c r="E26" s="28"/>
      <c r="F26" s="28"/>
      <c r="H26" s="242"/>
      <c r="I26" s="242"/>
      <c r="J26" s="242"/>
      <c r="K26" s="242"/>
      <c r="L26" s="242"/>
      <c r="M26" s="242"/>
      <c r="N26" s="242"/>
      <c r="O26" s="242"/>
    </row>
    <row r="27" spans="1:15">
      <c r="A27" s="28"/>
      <c r="B27" s="28"/>
      <c r="C27" s="28"/>
      <c r="D27" s="28"/>
      <c r="E27" s="28"/>
      <c r="F27" s="28"/>
      <c r="H27" s="242"/>
      <c r="I27" s="242"/>
      <c r="J27" s="242"/>
      <c r="K27" s="242"/>
      <c r="L27" s="242"/>
      <c r="M27" s="242"/>
      <c r="N27" s="242"/>
      <c r="O27" s="242"/>
    </row>
    <row r="28" spans="1:15">
      <c r="A28" s="28"/>
      <c r="B28" s="28"/>
      <c r="C28" s="28"/>
      <c r="D28" s="28"/>
      <c r="E28" s="28"/>
      <c r="F28" s="28"/>
      <c r="H28" s="242"/>
      <c r="I28" s="242"/>
      <c r="J28" s="242"/>
      <c r="K28" s="242"/>
      <c r="L28" s="242"/>
      <c r="M28" s="242"/>
      <c r="N28" s="242"/>
      <c r="O28" s="242"/>
    </row>
    <row r="29" spans="1:15">
      <c r="A29" s="28"/>
      <c r="B29" s="28"/>
      <c r="C29" s="28"/>
      <c r="D29" s="28"/>
      <c r="E29" s="28"/>
      <c r="F29" s="28"/>
      <c r="H29" s="242"/>
      <c r="I29" s="242"/>
      <c r="J29" s="242"/>
      <c r="K29" s="242"/>
      <c r="L29" s="242"/>
      <c r="M29" s="242"/>
      <c r="N29" s="242"/>
      <c r="O29" s="242"/>
    </row>
    <row r="30" spans="1:15">
      <c r="A30" s="28"/>
      <c r="B30" s="28"/>
      <c r="C30" s="28"/>
      <c r="D30" s="28"/>
      <c r="E30" s="28"/>
      <c r="F30" s="28"/>
      <c r="H30" s="242"/>
      <c r="I30" s="242"/>
      <c r="J30" s="242"/>
      <c r="K30" s="242"/>
      <c r="L30" s="242"/>
      <c r="M30" s="242"/>
      <c r="N30" s="242"/>
      <c r="O30" s="242"/>
    </row>
    <row r="31" spans="1:15">
      <c r="A31" s="28"/>
      <c r="B31" s="28"/>
      <c r="C31" s="28"/>
      <c r="D31" s="28"/>
      <c r="E31" s="28"/>
      <c r="F31" s="28"/>
      <c r="H31" s="242"/>
      <c r="I31" s="242"/>
      <c r="J31" s="242"/>
      <c r="K31" s="242"/>
      <c r="L31" s="242"/>
      <c r="M31" s="242"/>
      <c r="N31" s="242"/>
      <c r="O31" s="242"/>
    </row>
    <row r="32" spans="1:15">
      <c r="A32" s="28"/>
      <c r="B32" s="28"/>
      <c r="C32" s="28"/>
      <c r="D32" s="28"/>
      <c r="E32" s="28"/>
      <c r="F32" s="28"/>
      <c r="H32" s="242"/>
      <c r="I32" s="242"/>
      <c r="J32" s="242"/>
      <c r="K32" s="242"/>
      <c r="L32" s="242"/>
      <c r="M32" s="242"/>
      <c r="N32" s="242"/>
      <c r="O32" s="242"/>
    </row>
    <row r="33" spans="1:16">
      <c r="A33" s="28"/>
      <c r="B33" s="28"/>
      <c r="C33" s="28"/>
      <c r="D33" s="28"/>
      <c r="E33" s="28"/>
      <c r="F33" s="58"/>
    </row>
    <row r="34" spans="1:16">
      <c r="A34" s="28"/>
      <c r="B34" s="28"/>
      <c r="C34" s="28"/>
      <c r="D34" s="28"/>
      <c r="E34" s="28"/>
      <c r="F34" s="58"/>
      <c r="G34" s="31" t="s">
        <v>134</v>
      </c>
      <c r="H34" s="31"/>
      <c r="I34" s="31"/>
      <c r="J34" s="31"/>
      <c r="K34" s="31"/>
      <c r="L34" s="31"/>
      <c r="P34" t="s">
        <v>167</v>
      </c>
    </row>
    <row r="35" spans="1:16">
      <c r="A35" s="28"/>
      <c r="B35" s="28"/>
      <c r="C35" s="28"/>
      <c r="D35" s="28"/>
      <c r="E35" s="28"/>
      <c r="F35" s="58"/>
      <c r="G35" s="31" t="s">
        <v>165</v>
      </c>
      <c r="H35" s="31"/>
      <c r="I35" s="31"/>
      <c r="J35" s="31"/>
      <c r="K35" s="31"/>
      <c r="L35" s="31"/>
      <c r="P35" s="240" t="s">
        <v>168</v>
      </c>
    </row>
    <row r="36" spans="1:16">
      <c r="A36" s="28"/>
      <c r="B36" s="28"/>
      <c r="C36" s="28"/>
      <c r="D36" s="28"/>
      <c r="E36" s="28"/>
      <c r="F36" s="58"/>
      <c r="G36" s="31" t="s">
        <v>166</v>
      </c>
      <c r="H36" s="31"/>
      <c r="I36" s="31"/>
      <c r="J36" s="31"/>
      <c r="K36" s="31"/>
      <c r="L36" s="31"/>
    </row>
    <row r="37" spans="1:16">
      <c r="A37" s="28"/>
      <c r="B37" s="28"/>
      <c r="C37" s="28"/>
      <c r="D37" s="28"/>
      <c r="E37" s="28"/>
      <c r="F37" s="58"/>
    </row>
    <row r="38" spans="1:16">
      <c r="A38" s="28"/>
      <c r="B38" s="28"/>
      <c r="C38" s="28"/>
      <c r="D38" s="28"/>
      <c r="E38" s="28"/>
      <c r="F38" s="58"/>
    </row>
    <row r="39" spans="1:16">
      <c r="A39" s="28"/>
      <c r="B39" s="28"/>
      <c r="C39" s="28"/>
      <c r="D39" s="28"/>
      <c r="E39" s="28"/>
      <c r="F39" s="58"/>
    </row>
    <row r="40" spans="1:16">
      <c r="A40" s="28"/>
      <c r="B40" s="28"/>
      <c r="C40" s="28"/>
      <c r="D40" s="28"/>
      <c r="E40" s="28"/>
      <c r="F40" s="58"/>
    </row>
    <row r="41" spans="1:16">
      <c r="A41" s="28"/>
      <c r="B41" s="28"/>
      <c r="C41" s="28"/>
      <c r="D41" s="28"/>
      <c r="E41" s="28"/>
      <c r="F41" s="58"/>
    </row>
    <row r="42" spans="1:16">
      <c r="A42" s="28"/>
      <c r="B42" s="28"/>
      <c r="C42" s="28"/>
      <c r="D42" s="28"/>
      <c r="E42" s="28"/>
      <c r="F42" s="58"/>
    </row>
    <row r="43" spans="1:16">
      <c r="A43" s="28"/>
      <c r="B43" s="28"/>
      <c r="C43" s="28"/>
      <c r="D43" s="28"/>
      <c r="E43" s="28"/>
      <c r="F43" s="58"/>
    </row>
    <row r="44" spans="1:16">
      <c r="A44" s="28"/>
      <c r="B44" s="28"/>
      <c r="C44" s="28"/>
      <c r="D44" s="28"/>
      <c r="E44" s="28"/>
      <c r="F44" s="58"/>
    </row>
    <row r="45" spans="1:16">
      <c r="A45" s="28"/>
      <c r="B45" s="28"/>
      <c r="C45" s="28"/>
      <c r="D45" s="28"/>
      <c r="E45" s="28"/>
      <c r="F45" s="58"/>
    </row>
    <row r="46" spans="1:16">
      <c r="A46" s="28"/>
      <c r="B46" s="28"/>
      <c r="C46" s="28"/>
      <c r="D46" s="28"/>
      <c r="E46" s="28"/>
      <c r="F46" s="58"/>
    </row>
    <row r="47" spans="1:16">
      <c r="A47" s="28"/>
      <c r="B47" s="28"/>
      <c r="C47" s="28"/>
      <c r="D47" s="28"/>
      <c r="E47" s="28"/>
      <c r="F47" s="58"/>
    </row>
    <row r="48" spans="1:16">
      <c r="A48" s="28"/>
      <c r="B48" s="28"/>
      <c r="C48" s="28"/>
      <c r="D48" s="28"/>
      <c r="E48" s="28"/>
      <c r="F48" s="58"/>
    </row>
    <row r="49" spans="1:6">
      <c r="A49" s="28"/>
      <c r="B49" s="28"/>
      <c r="C49" s="28"/>
      <c r="D49" s="28"/>
      <c r="E49" s="28"/>
      <c r="F49" s="58"/>
    </row>
    <row r="50" spans="1:6">
      <c r="A50" s="28"/>
      <c r="B50" s="28"/>
      <c r="C50" s="28"/>
      <c r="D50" s="28"/>
      <c r="E50" s="28"/>
      <c r="F50" s="58"/>
    </row>
    <row r="51" spans="1:6">
      <c r="A51" s="28"/>
      <c r="B51" s="28"/>
      <c r="C51" s="28"/>
      <c r="D51" s="28"/>
      <c r="E51" s="28"/>
      <c r="F51" s="58"/>
    </row>
    <row r="52" spans="1:6">
      <c r="A52" s="28"/>
      <c r="B52" s="28"/>
      <c r="C52" s="28"/>
      <c r="D52" s="28"/>
      <c r="E52" s="28"/>
      <c r="F52" s="58"/>
    </row>
    <row r="53" spans="1:6">
      <c r="A53" s="28"/>
      <c r="B53" s="28"/>
      <c r="C53" s="28"/>
      <c r="D53" s="28"/>
      <c r="E53" s="28"/>
      <c r="F53" s="58"/>
    </row>
    <row r="54" spans="1:6">
      <c r="A54" s="28"/>
      <c r="B54" s="28"/>
      <c r="C54" s="28"/>
      <c r="D54" s="28"/>
      <c r="E54" s="28"/>
      <c r="F54" s="58"/>
    </row>
    <row r="55" spans="1:6">
      <c r="A55" s="28"/>
      <c r="B55" s="28"/>
      <c r="C55" s="28"/>
      <c r="D55" s="28"/>
      <c r="E55" s="28"/>
      <c r="F55" s="58"/>
    </row>
    <row r="56" spans="1:6">
      <c r="A56" s="28"/>
      <c r="B56" s="28"/>
      <c r="C56" s="28"/>
      <c r="D56" s="28"/>
      <c r="E56" s="28"/>
      <c r="F56" s="58"/>
    </row>
    <row r="57" spans="1:6">
      <c r="A57" s="28"/>
      <c r="B57" s="28"/>
      <c r="C57" s="28"/>
      <c r="D57" s="28"/>
      <c r="E57" s="28"/>
      <c r="F57" s="58"/>
    </row>
    <row r="58" spans="1:6">
      <c r="A58" s="28"/>
      <c r="B58" s="28"/>
      <c r="C58" s="28"/>
      <c r="D58" s="28"/>
      <c r="E58" s="28"/>
      <c r="F58" s="58"/>
    </row>
    <row r="59" spans="1:6">
      <c r="A59" s="28"/>
      <c r="B59" s="28"/>
      <c r="C59" s="28"/>
      <c r="D59" s="28"/>
      <c r="E59" s="28"/>
      <c r="F59" s="58"/>
    </row>
    <row r="60" spans="1:6">
      <c r="A60" s="28"/>
      <c r="B60" s="28"/>
      <c r="C60" s="28"/>
      <c r="D60" s="28"/>
      <c r="E60" s="28"/>
      <c r="F60" s="58"/>
    </row>
    <row r="61" spans="1:6">
      <c r="A61" s="28"/>
      <c r="B61" s="28"/>
      <c r="C61" s="28"/>
      <c r="D61" s="28"/>
      <c r="E61" s="28"/>
      <c r="F61" s="58"/>
    </row>
    <row r="62" spans="1:6">
      <c r="A62" s="28"/>
      <c r="B62" s="28"/>
      <c r="C62" s="28"/>
      <c r="D62" s="28"/>
      <c r="E62" s="28"/>
      <c r="F62" s="58"/>
    </row>
    <row r="63" spans="1:6">
      <c r="A63" s="28"/>
      <c r="B63" s="28"/>
      <c r="C63" s="28"/>
      <c r="D63" s="28"/>
      <c r="E63" s="28"/>
      <c r="F63" s="58"/>
    </row>
    <row r="64" spans="1:6">
      <c r="A64" s="28"/>
      <c r="B64" s="28"/>
      <c r="C64" s="28"/>
      <c r="D64" s="28"/>
      <c r="E64" s="28"/>
      <c r="F64" s="58"/>
    </row>
  </sheetData>
  <mergeCells count="13">
    <mergeCell ref="A2:E2"/>
    <mergeCell ref="A3:E3"/>
    <mergeCell ref="G18:I18"/>
    <mergeCell ref="H19:I19"/>
    <mergeCell ref="G1:S1"/>
    <mergeCell ref="G2:S2"/>
    <mergeCell ref="G3:S3"/>
    <mergeCell ref="H12:M12"/>
    <mergeCell ref="H13:M13"/>
    <mergeCell ref="G5:I5"/>
    <mergeCell ref="H6:L6"/>
    <mergeCell ref="H7:L7"/>
    <mergeCell ref="H9:L9"/>
  </mergeCells>
  <phoneticPr fontId="11" type="noConversion"/>
  <pageMargins left="0.38" right="0.16" top="0.65625" bottom="0.69791666666666663" header="0.5" footer="0.5"/>
  <pageSetup paperSize="9" scale="86" orientation="portrait" r:id="rId1"/>
  <headerFooter alignWithMargins="0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34" workbookViewId="0">
      <selection activeCell="L11" sqref="L11"/>
    </sheetView>
  </sheetViews>
  <sheetFormatPr defaultRowHeight="21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S62"/>
  <sheetViews>
    <sheetView view="pageBreakPreview" zoomScaleSheetLayoutView="100" workbookViewId="0">
      <pane ySplit="6" topLeftCell="A7" activePane="bottomLeft" state="frozen"/>
      <selection pane="bottomLeft" activeCell="F56" sqref="F56"/>
    </sheetView>
  </sheetViews>
  <sheetFormatPr defaultRowHeight="21.75"/>
  <cols>
    <col min="1" max="1" width="7.140625" customWidth="1"/>
    <col min="2" max="2" width="11.5703125" customWidth="1"/>
    <col min="3" max="3" width="13.28515625" customWidth="1"/>
    <col min="4" max="4" width="14.85546875" customWidth="1"/>
    <col min="5" max="5" width="16.5703125" customWidth="1"/>
    <col min="6" max="6" width="22.42578125" customWidth="1"/>
    <col min="7" max="7" width="40.28515625" customWidth="1"/>
    <col min="8" max="8" width="20.85546875" customWidth="1"/>
  </cols>
  <sheetData>
    <row r="1" spans="1:19" ht="23.25">
      <c r="A1" s="350" t="s">
        <v>162</v>
      </c>
      <c r="B1" s="350"/>
      <c r="C1" s="350"/>
      <c r="D1" s="350"/>
      <c r="E1" s="350"/>
      <c r="F1" s="350"/>
      <c r="G1" s="350"/>
      <c r="H1" s="233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23.25">
      <c r="A2" s="350" t="s">
        <v>77</v>
      </c>
      <c r="B2" s="350"/>
      <c r="C2" s="350"/>
      <c r="D2" s="350"/>
      <c r="E2" s="350"/>
      <c r="F2" s="350"/>
      <c r="G2" s="350"/>
      <c r="H2" s="233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19" ht="23.25">
      <c r="A3" s="350" t="s">
        <v>233</v>
      </c>
      <c r="B3" s="350"/>
      <c r="C3" s="350"/>
      <c r="D3" s="350"/>
      <c r="E3" s="350"/>
      <c r="F3" s="350"/>
      <c r="G3" s="350"/>
      <c r="H3" s="233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1:19" ht="23.25">
      <c r="A4" s="162" t="s">
        <v>141</v>
      </c>
      <c r="B4" s="162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</row>
    <row r="5" spans="1:19" ht="23.25">
      <c r="A5" s="381" t="s">
        <v>194</v>
      </c>
      <c r="B5" s="381" t="s">
        <v>135</v>
      </c>
      <c r="C5" s="381" t="s">
        <v>136</v>
      </c>
      <c r="D5" s="381" t="s">
        <v>137</v>
      </c>
      <c r="E5" s="381" t="s">
        <v>138</v>
      </c>
      <c r="F5" s="381" t="s">
        <v>195</v>
      </c>
      <c r="G5" s="381" t="s">
        <v>140</v>
      </c>
      <c r="H5" s="381" t="s">
        <v>196</v>
      </c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</row>
    <row r="6" spans="1:19" ht="23.25">
      <c r="A6" s="381"/>
      <c r="B6" s="381"/>
      <c r="C6" s="381"/>
      <c r="D6" s="381"/>
      <c r="E6" s="381"/>
      <c r="F6" s="381"/>
      <c r="G6" s="381"/>
      <c r="H6" s="381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1:19" ht="23.25">
      <c r="A7" s="244">
        <v>1</v>
      </c>
      <c r="B7" s="244" t="s">
        <v>254</v>
      </c>
      <c r="C7" s="245" t="s">
        <v>203</v>
      </c>
      <c r="D7" s="244" t="s">
        <v>204</v>
      </c>
      <c r="E7" s="244" t="s">
        <v>193</v>
      </c>
      <c r="F7" s="245" t="s">
        <v>153</v>
      </c>
      <c r="G7" s="245" t="s">
        <v>255</v>
      </c>
      <c r="H7" s="246">
        <v>356000</v>
      </c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</row>
    <row r="8" spans="1:19" ht="23.25">
      <c r="A8" s="245"/>
      <c r="B8" s="247"/>
      <c r="C8" s="245"/>
      <c r="D8" s="244"/>
      <c r="E8" s="245"/>
      <c r="F8" s="245"/>
      <c r="G8" s="245" t="s">
        <v>256</v>
      </c>
      <c r="H8" s="246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</row>
    <row r="9" spans="1:19" ht="23.25">
      <c r="A9" s="245"/>
      <c r="B9" s="244"/>
      <c r="C9" s="245"/>
      <c r="D9" s="245"/>
      <c r="E9" s="245"/>
      <c r="F9" s="245"/>
      <c r="G9" s="245" t="s">
        <v>257</v>
      </c>
      <c r="H9" s="246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</row>
    <row r="10" spans="1:19" ht="24" thickBot="1">
      <c r="A10" s="248"/>
      <c r="B10" s="249"/>
      <c r="C10" s="248"/>
      <c r="D10" s="248"/>
      <c r="E10" s="248"/>
      <c r="F10" s="248"/>
      <c r="G10" s="248"/>
      <c r="H10" s="25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</row>
    <row r="11" spans="1:19" ht="23.25">
      <c r="A11" s="251">
        <v>2</v>
      </c>
      <c r="B11" s="244" t="s">
        <v>254</v>
      </c>
      <c r="C11" s="252" t="s">
        <v>206</v>
      </c>
      <c r="D11" s="244" t="s">
        <v>259</v>
      </c>
      <c r="E11" s="244" t="s">
        <v>193</v>
      </c>
      <c r="F11" s="245" t="s">
        <v>153</v>
      </c>
      <c r="G11" s="253" t="s">
        <v>261</v>
      </c>
      <c r="H11" s="254">
        <v>403000</v>
      </c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</row>
    <row r="12" spans="1:19" ht="23.25">
      <c r="A12" s="245"/>
      <c r="B12" s="245"/>
      <c r="C12" s="245" t="s">
        <v>258</v>
      </c>
      <c r="D12" s="244" t="s">
        <v>260</v>
      </c>
      <c r="E12" s="245"/>
      <c r="F12" s="245"/>
      <c r="G12" s="255" t="s">
        <v>262</v>
      </c>
      <c r="H12" s="246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</row>
    <row r="13" spans="1:19" ht="23.25">
      <c r="A13" s="245"/>
      <c r="B13" s="245"/>
      <c r="C13" s="245"/>
      <c r="D13" s="245"/>
      <c r="E13" s="245"/>
      <c r="F13" s="245"/>
      <c r="G13" s="255" t="s">
        <v>263</v>
      </c>
      <c r="H13" s="246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</row>
    <row r="14" spans="1:19" ht="23.25">
      <c r="A14" s="245"/>
      <c r="B14" s="245"/>
      <c r="C14" s="245"/>
      <c r="D14" s="245"/>
      <c r="E14" s="245"/>
      <c r="F14" s="245"/>
      <c r="G14" s="255" t="s">
        <v>264</v>
      </c>
      <c r="H14" s="246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</row>
    <row r="15" spans="1:19" ht="24" thickBot="1">
      <c r="A15" s="248"/>
      <c r="B15" s="248"/>
      <c r="C15" s="248"/>
      <c r="D15" s="248"/>
      <c r="E15" s="248"/>
      <c r="F15" s="248"/>
      <c r="G15" s="256" t="s">
        <v>265</v>
      </c>
      <c r="H15" s="25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</row>
    <row r="16" spans="1:19" ht="23.25">
      <c r="A16" s="251">
        <v>3</v>
      </c>
      <c r="B16" s="244" t="s">
        <v>254</v>
      </c>
      <c r="C16" s="252" t="s">
        <v>206</v>
      </c>
      <c r="D16" s="244" t="s">
        <v>259</v>
      </c>
      <c r="E16" s="244" t="s">
        <v>193</v>
      </c>
      <c r="F16" s="245" t="s">
        <v>153</v>
      </c>
      <c r="G16" s="252" t="s">
        <v>266</v>
      </c>
      <c r="H16" s="254">
        <v>368000</v>
      </c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</row>
    <row r="17" spans="1:8" ht="23.25">
      <c r="A17" s="244"/>
      <c r="B17" s="245"/>
      <c r="C17" s="245" t="s">
        <v>258</v>
      </c>
      <c r="D17" s="244" t="s">
        <v>260</v>
      </c>
      <c r="E17" s="245"/>
      <c r="F17" s="245"/>
      <c r="G17" s="245" t="s">
        <v>267</v>
      </c>
      <c r="H17" s="246"/>
    </row>
    <row r="18" spans="1:8" ht="23.25">
      <c r="A18" s="244"/>
      <c r="B18" s="245"/>
      <c r="C18" s="245"/>
      <c r="D18" s="245"/>
      <c r="E18" s="245"/>
      <c r="F18" s="245"/>
      <c r="G18" s="245" t="s">
        <v>268</v>
      </c>
      <c r="H18" s="246"/>
    </row>
    <row r="19" spans="1:8" ht="24" thickBot="1">
      <c r="A19" s="284"/>
      <c r="B19" s="248"/>
      <c r="C19" s="248"/>
      <c r="D19" s="248"/>
      <c r="E19" s="248"/>
      <c r="F19" s="248"/>
      <c r="G19" s="248" t="s">
        <v>269</v>
      </c>
      <c r="H19" s="250"/>
    </row>
    <row r="20" spans="1:8" ht="23.25">
      <c r="A20" s="251">
        <v>4</v>
      </c>
      <c r="B20" s="244" t="s">
        <v>254</v>
      </c>
      <c r="C20" s="252" t="s">
        <v>206</v>
      </c>
      <c r="D20" s="244" t="s">
        <v>259</v>
      </c>
      <c r="E20" s="252" t="s">
        <v>193</v>
      </c>
      <c r="F20" s="252" t="s">
        <v>153</v>
      </c>
      <c r="G20" s="253" t="s">
        <v>270</v>
      </c>
      <c r="H20" s="254">
        <v>1060000</v>
      </c>
    </row>
    <row r="21" spans="1:8" ht="23.25">
      <c r="A21" s="244"/>
      <c r="B21" s="245"/>
      <c r="C21" s="245" t="s">
        <v>258</v>
      </c>
      <c r="D21" s="244" t="s">
        <v>260</v>
      </c>
      <c r="E21" s="245"/>
      <c r="F21" s="245"/>
      <c r="G21" s="255" t="s">
        <v>271</v>
      </c>
      <c r="H21" s="246"/>
    </row>
    <row r="22" spans="1:8" ht="23.25">
      <c r="A22" s="244"/>
      <c r="B22" s="245"/>
      <c r="C22" s="245"/>
      <c r="D22" s="245"/>
      <c r="E22" s="245"/>
      <c r="F22" s="245"/>
      <c r="G22" s="255" t="s">
        <v>272</v>
      </c>
      <c r="H22" s="246"/>
    </row>
    <row r="23" spans="1:8" ht="23.25">
      <c r="A23" s="244"/>
      <c r="B23" s="245"/>
      <c r="C23" s="245"/>
      <c r="D23" s="245"/>
      <c r="E23" s="245"/>
      <c r="F23" s="245"/>
      <c r="G23" s="255" t="s">
        <v>273</v>
      </c>
      <c r="H23" s="246"/>
    </row>
    <row r="24" spans="1:8" ht="24" thickBot="1">
      <c r="A24" s="244"/>
      <c r="B24" s="248"/>
      <c r="C24" s="248"/>
      <c r="D24" s="248"/>
      <c r="E24" s="248"/>
      <c r="F24" s="248"/>
      <c r="G24" s="256" t="s">
        <v>274</v>
      </c>
      <c r="H24" s="250"/>
    </row>
    <row r="25" spans="1:8" ht="23.25">
      <c r="A25" s="244">
        <v>5</v>
      </c>
      <c r="B25" s="244" t="s">
        <v>254</v>
      </c>
      <c r="C25" s="252" t="s">
        <v>197</v>
      </c>
      <c r="D25" s="252" t="s">
        <v>198</v>
      </c>
      <c r="E25" s="252" t="s">
        <v>193</v>
      </c>
      <c r="F25" s="252" t="s">
        <v>153</v>
      </c>
      <c r="G25" s="252" t="s">
        <v>275</v>
      </c>
      <c r="H25" s="254">
        <v>262000</v>
      </c>
    </row>
    <row r="26" spans="1:8" ht="23.25">
      <c r="A26" s="244"/>
      <c r="B26" s="245"/>
      <c r="C26" s="245"/>
      <c r="D26" s="245" t="s">
        <v>199</v>
      </c>
      <c r="E26" s="245"/>
      <c r="F26" s="245"/>
      <c r="G26" s="245" t="s">
        <v>276</v>
      </c>
      <c r="H26" s="246"/>
    </row>
    <row r="27" spans="1:8" ht="24" thickBot="1">
      <c r="A27" s="284"/>
      <c r="B27" s="248"/>
      <c r="C27" s="248"/>
      <c r="D27" s="248"/>
      <c r="E27" s="248"/>
      <c r="F27" s="248"/>
      <c r="G27" s="248" t="s">
        <v>277</v>
      </c>
      <c r="H27" s="250"/>
    </row>
    <row r="28" spans="1:8" ht="23.25">
      <c r="A28" s="251">
        <v>6</v>
      </c>
      <c r="B28" s="252" t="s">
        <v>254</v>
      </c>
      <c r="C28" s="252" t="s">
        <v>197</v>
      </c>
      <c r="D28" s="252" t="s">
        <v>198</v>
      </c>
      <c r="E28" s="252" t="s">
        <v>193</v>
      </c>
      <c r="F28" s="252" t="s">
        <v>153</v>
      </c>
      <c r="G28" s="252" t="s">
        <v>278</v>
      </c>
      <c r="H28" s="254">
        <v>168000</v>
      </c>
    </row>
    <row r="29" spans="1:8" ht="23.25">
      <c r="A29" s="244"/>
      <c r="B29" s="245"/>
      <c r="C29" s="245"/>
      <c r="D29" s="245" t="s">
        <v>199</v>
      </c>
      <c r="E29" s="245"/>
      <c r="F29" s="245"/>
      <c r="G29" s="245" t="s">
        <v>279</v>
      </c>
      <c r="H29" s="246"/>
    </row>
    <row r="30" spans="1:8" ht="24" thickBot="1">
      <c r="A30" s="284"/>
      <c r="B30" s="248"/>
      <c r="C30" s="248"/>
      <c r="D30" s="248"/>
      <c r="E30" s="248"/>
      <c r="F30" s="248"/>
      <c r="G30" s="248" t="s">
        <v>280</v>
      </c>
      <c r="H30" s="250"/>
    </row>
    <row r="31" spans="1:8" ht="23.25">
      <c r="A31" s="251">
        <v>7</v>
      </c>
      <c r="B31" s="252" t="s">
        <v>254</v>
      </c>
      <c r="C31" s="252" t="s">
        <v>208</v>
      </c>
      <c r="D31" s="252" t="s">
        <v>209</v>
      </c>
      <c r="E31" s="252" t="s">
        <v>193</v>
      </c>
      <c r="F31" s="252" t="s">
        <v>153</v>
      </c>
      <c r="G31" s="253" t="s">
        <v>281</v>
      </c>
      <c r="H31" s="254">
        <v>958000</v>
      </c>
    </row>
    <row r="32" spans="1:8" ht="24" thickBot="1">
      <c r="A32" s="284"/>
      <c r="B32" s="248"/>
      <c r="C32" s="286"/>
      <c r="D32" s="248"/>
      <c r="E32" s="248"/>
      <c r="F32" s="248"/>
      <c r="G32" s="256" t="s">
        <v>210</v>
      </c>
      <c r="H32" s="250"/>
    </row>
    <row r="33" spans="1:8" ht="23.25">
      <c r="A33" s="251">
        <v>8</v>
      </c>
      <c r="B33" s="252" t="s">
        <v>254</v>
      </c>
      <c r="C33" s="252" t="s">
        <v>200</v>
      </c>
      <c r="D33" s="252" t="s">
        <v>201</v>
      </c>
      <c r="E33" s="252" t="s">
        <v>169</v>
      </c>
      <c r="F33" s="252" t="s">
        <v>284</v>
      </c>
      <c r="G33" s="252" t="s">
        <v>285</v>
      </c>
      <c r="H33" s="285">
        <v>133000</v>
      </c>
    </row>
    <row r="34" spans="1:8" ht="23.25">
      <c r="A34" s="244"/>
      <c r="B34" s="259"/>
      <c r="C34" s="245" t="s">
        <v>202</v>
      </c>
      <c r="D34" s="245" t="s">
        <v>282</v>
      </c>
      <c r="E34" s="245"/>
      <c r="F34" s="245"/>
      <c r="G34" s="245" t="s">
        <v>286</v>
      </c>
      <c r="H34" s="260"/>
    </row>
    <row r="35" spans="1:8" ht="24" thickBot="1">
      <c r="A35" s="284"/>
      <c r="B35" s="248"/>
      <c r="C35" s="248"/>
      <c r="D35" s="248" t="s">
        <v>283</v>
      </c>
      <c r="E35" s="248"/>
      <c r="F35" s="248"/>
      <c r="G35" s="248"/>
      <c r="H35" s="287"/>
    </row>
    <row r="36" spans="1:8" ht="23.25">
      <c r="A36" s="251">
        <v>9</v>
      </c>
      <c r="B36" s="252" t="s">
        <v>254</v>
      </c>
      <c r="C36" s="252" t="s">
        <v>208</v>
      </c>
      <c r="D36" s="252" t="s">
        <v>209</v>
      </c>
      <c r="E36" s="252" t="s">
        <v>287</v>
      </c>
      <c r="F36" s="252" t="s">
        <v>288</v>
      </c>
      <c r="G36" s="252" t="s">
        <v>290</v>
      </c>
      <c r="H36" s="285">
        <v>600000</v>
      </c>
    </row>
    <row r="37" spans="1:8" ht="23.25">
      <c r="A37" s="244"/>
      <c r="B37" s="259"/>
      <c r="C37" s="245"/>
      <c r="D37" s="245"/>
      <c r="E37" s="245"/>
      <c r="F37" s="245" t="s">
        <v>289</v>
      </c>
      <c r="G37" s="245" t="s">
        <v>291</v>
      </c>
      <c r="H37" s="260"/>
    </row>
    <row r="38" spans="1:8" ht="24" thickBot="1">
      <c r="A38" s="284"/>
      <c r="B38" s="248"/>
      <c r="C38" s="248"/>
      <c r="D38" s="284"/>
      <c r="E38" s="284"/>
      <c r="F38" s="248"/>
      <c r="G38" s="248"/>
      <c r="H38" s="287"/>
    </row>
    <row r="39" spans="1:8" ht="23.25">
      <c r="A39" s="244">
        <v>10</v>
      </c>
      <c r="B39" s="245" t="s">
        <v>254</v>
      </c>
      <c r="C39" s="245" t="s">
        <v>203</v>
      </c>
      <c r="D39" s="244" t="s">
        <v>292</v>
      </c>
      <c r="E39" s="244" t="s">
        <v>169</v>
      </c>
      <c r="F39" s="245" t="s">
        <v>19</v>
      </c>
      <c r="G39" s="245" t="s">
        <v>293</v>
      </c>
      <c r="H39" s="260">
        <v>8500</v>
      </c>
    </row>
    <row r="40" spans="1:8" ht="23.25">
      <c r="A40" s="244"/>
      <c r="B40" s="245"/>
      <c r="C40" s="245"/>
      <c r="D40" s="244" t="s">
        <v>203</v>
      </c>
      <c r="E40" s="244"/>
      <c r="F40" s="245"/>
      <c r="G40" s="245" t="s">
        <v>294</v>
      </c>
      <c r="H40" s="260"/>
    </row>
    <row r="41" spans="1:8" ht="24" thickBot="1">
      <c r="A41" s="284"/>
      <c r="B41" s="248"/>
      <c r="C41" s="248"/>
      <c r="D41" s="284"/>
      <c r="E41" s="248"/>
      <c r="F41" s="248"/>
      <c r="G41" s="248"/>
      <c r="H41" s="287"/>
    </row>
    <row r="42" spans="1:8" ht="23.25">
      <c r="A42" s="244">
        <v>11</v>
      </c>
      <c r="B42" s="245" t="s">
        <v>254</v>
      </c>
      <c r="C42" s="245" t="s">
        <v>295</v>
      </c>
      <c r="D42" s="244" t="s">
        <v>198</v>
      </c>
      <c r="E42" s="252" t="s">
        <v>193</v>
      </c>
      <c r="F42" s="252" t="s">
        <v>153</v>
      </c>
      <c r="G42" s="245" t="s">
        <v>296</v>
      </c>
      <c r="H42" s="260">
        <v>371500</v>
      </c>
    </row>
    <row r="43" spans="1:8" ht="23.25">
      <c r="A43" s="244"/>
      <c r="B43" s="245"/>
      <c r="C43" s="245"/>
      <c r="D43" s="244" t="s">
        <v>199</v>
      </c>
      <c r="E43" s="244"/>
      <c r="F43" s="245"/>
      <c r="G43" s="245" t="s">
        <v>297</v>
      </c>
      <c r="H43" s="260"/>
    </row>
    <row r="44" spans="1:8" ht="23.25">
      <c r="A44" s="244"/>
      <c r="B44" s="245"/>
      <c r="C44" s="245"/>
      <c r="D44" s="244"/>
      <c r="E44" s="245"/>
      <c r="F44" s="245"/>
      <c r="G44" s="245" t="s">
        <v>298</v>
      </c>
      <c r="H44" s="260"/>
    </row>
    <row r="45" spans="1:8" ht="24" thickBot="1">
      <c r="A45" s="284"/>
      <c r="B45" s="248"/>
      <c r="C45" s="248"/>
      <c r="D45" s="284"/>
      <c r="E45" s="284"/>
      <c r="F45" s="248"/>
      <c r="G45" s="248" t="s">
        <v>299</v>
      </c>
      <c r="H45" s="287"/>
    </row>
    <row r="46" spans="1:8" ht="23.25">
      <c r="A46" s="251">
        <v>12</v>
      </c>
      <c r="B46" s="252" t="s">
        <v>254</v>
      </c>
      <c r="C46" s="252" t="s">
        <v>203</v>
      </c>
      <c r="D46" s="251" t="s">
        <v>207</v>
      </c>
      <c r="E46" s="252" t="s">
        <v>193</v>
      </c>
      <c r="F46" s="252" t="s">
        <v>205</v>
      </c>
      <c r="G46" s="252" t="s">
        <v>300</v>
      </c>
      <c r="H46" s="285">
        <v>34500</v>
      </c>
    </row>
    <row r="47" spans="1:8" ht="23.25">
      <c r="A47" s="244"/>
      <c r="B47" s="245"/>
      <c r="C47" s="245"/>
      <c r="D47" s="244"/>
      <c r="E47" s="244"/>
      <c r="F47" s="245" t="s">
        <v>193</v>
      </c>
      <c r="G47" s="245" t="s">
        <v>301</v>
      </c>
      <c r="H47" s="260"/>
    </row>
    <row r="48" spans="1:8" ht="23.25">
      <c r="A48" s="244"/>
      <c r="B48" s="245"/>
      <c r="C48" s="245"/>
      <c r="D48" s="244"/>
      <c r="E48" s="244"/>
      <c r="F48" s="245"/>
      <c r="G48" s="245" t="s">
        <v>302</v>
      </c>
      <c r="H48" s="260"/>
    </row>
    <row r="49" spans="1:8" ht="23.25">
      <c r="A49" s="244">
        <v>13</v>
      </c>
      <c r="B49" s="252" t="s">
        <v>254</v>
      </c>
      <c r="C49" s="252" t="s">
        <v>203</v>
      </c>
      <c r="D49" s="244" t="s">
        <v>204</v>
      </c>
      <c r="E49" s="252" t="s">
        <v>193</v>
      </c>
      <c r="F49" s="252" t="s">
        <v>205</v>
      </c>
      <c r="G49" s="245" t="s">
        <v>303</v>
      </c>
      <c r="H49" s="260">
        <v>442800</v>
      </c>
    </row>
    <row r="50" spans="1:8" ht="23.25">
      <c r="A50" s="244"/>
      <c r="B50" s="245"/>
      <c r="C50" s="245"/>
      <c r="D50" s="244"/>
      <c r="E50" s="244"/>
      <c r="F50" s="245" t="s">
        <v>193</v>
      </c>
      <c r="G50" s="245" t="s">
        <v>304</v>
      </c>
      <c r="H50" s="260"/>
    </row>
    <row r="51" spans="1:8" ht="23.25">
      <c r="A51" s="244"/>
      <c r="B51" s="245"/>
      <c r="C51" s="245"/>
      <c r="D51" s="244"/>
      <c r="E51" s="244"/>
      <c r="F51" s="245"/>
      <c r="G51" s="245" t="s">
        <v>305</v>
      </c>
      <c r="H51" s="260"/>
    </row>
    <row r="52" spans="1:8" ht="24" thickBot="1">
      <c r="A52" s="284"/>
      <c r="B52" s="248"/>
      <c r="C52" s="248"/>
      <c r="D52" s="284"/>
      <c r="E52" s="284"/>
      <c r="F52" s="248"/>
      <c r="G52" s="248" t="s">
        <v>306</v>
      </c>
      <c r="H52" s="287"/>
    </row>
    <row r="53" spans="1:8" ht="23.25">
      <c r="A53" s="251"/>
      <c r="B53" s="252"/>
      <c r="C53" s="252"/>
      <c r="D53" s="251"/>
      <c r="E53" s="251"/>
      <c r="F53" s="252"/>
      <c r="G53" s="252"/>
      <c r="H53" s="285"/>
    </row>
    <row r="54" spans="1:8" ht="23.25">
      <c r="A54" s="244"/>
      <c r="B54" s="245"/>
      <c r="C54" s="245"/>
      <c r="D54" s="244"/>
      <c r="E54" s="245"/>
      <c r="F54" s="245"/>
      <c r="G54" s="245"/>
      <c r="H54" s="260"/>
    </row>
    <row r="55" spans="1:8" ht="24" thickBot="1">
      <c r="A55" s="382" t="s">
        <v>12</v>
      </c>
      <c r="B55" s="383"/>
      <c r="C55" s="383"/>
      <c r="D55" s="383"/>
      <c r="E55" s="383"/>
      <c r="F55" s="383"/>
      <c r="G55" s="384"/>
      <c r="H55" s="257">
        <f>SUM(H7:H54)</f>
        <v>5165300</v>
      </c>
    </row>
    <row r="56" spans="1:8" ht="24" thickTop="1">
      <c r="A56" s="258"/>
      <c r="B56" s="258"/>
      <c r="C56" s="258"/>
      <c r="D56" s="258"/>
      <c r="E56" s="258"/>
      <c r="F56" s="258"/>
      <c r="G56" s="261"/>
      <c r="H56" s="261"/>
    </row>
    <row r="57" spans="1:8" ht="23.25">
      <c r="A57" s="258"/>
      <c r="B57" s="258"/>
      <c r="C57" s="258"/>
      <c r="D57" s="258"/>
      <c r="E57" s="258"/>
      <c r="F57" s="258"/>
      <c r="G57" s="258"/>
      <c r="H57" s="258"/>
    </row>
    <row r="58" spans="1:8" ht="23.25">
      <c r="A58" s="258"/>
      <c r="B58" s="258"/>
      <c r="C58" s="258"/>
      <c r="D58" s="258"/>
      <c r="E58" s="258"/>
      <c r="F58" s="258"/>
      <c r="G58" s="258"/>
      <c r="H58" s="258"/>
    </row>
    <row r="59" spans="1:8" ht="23.25">
      <c r="A59" s="258"/>
      <c r="B59" s="258"/>
      <c r="C59" s="258"/>
      <c r="D59" s="258"/>
      <c r="E59" s="258"/>
      <c r="F59" s="258"/>
      <c r="G59" s="380"/>
      <c r="H59" s="380"/>
    </row>
    <row r="60" spans="1:8" ht="23.25">
      <c r="A60" s="258"/>
      <c r="B60" s="258"/>
      <c r="C60" s="258"/>
      <c r="D60" s="258"/>
      <c r="E60" s="258"/>
      <c r="F60" s="258"/>
      <c r="G60" s="380"/>
      <c r="H60" s="380"/>
    </row>
    <row r="61" spans="1:8" ht="23.25">
      <c r="A61" s="258"/>
      <c r="B61" s="258"/>
      <c r="C61" s="258"/>
      <c r="D61" s="258"/>
      <c r="E61" s="258"/>
      <c r="F61" s="258"/>
      <c r="G61" s="380"/>
      <c r="H61" s="380"/>
    </row>
    <row r="62" spans="1:8" ht="23.25">
      <c r="A62" s="258"/>
      <c r="B62" s="258"/>
      <c r="C62" s="258"/>
      <c r="D62" s="258"/>
      <c r="E62" s="258"/>
      <c r="F62" s="258"/>
      <c r="G62" s="380"/>
      <c r="H62" s="380"/>
    </row>
  </sheetData>
  <mergeCells count="16"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G5:G6"/>
    <mergeCell ref="G61:H61"/>
    <mergeCell ref="G62:H62"/>
    <mergeCell ref="H5:H6"/>
    <mergeCell ref="G59:H59"/>
    <mergeCell ref="G60:H60"/>
    <mergeCell ref="A55:G55"/>
  </mergeCells>
  <pageMargins left="0.25" right="0" top="0.5" bottom="0.5" header="0.3" footer="0.3"/>
  <pageSetup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43"/>
  <sheetViews>
    <sheetView topLeftCell="A10" workbookViewId="0">
      <selection activeCell="C23" sqref="C23"/>
    </sheetView>
  </sheetViews>
  <sheetFormatPr defaultRowHeight="19.5" customHeight="1"/>
  <cols>
    <col min="1" max="1" width="5.28515625" style="5" customWidth="1"/>
    <col min="2" max="2" width="22.140625" style="5" customWidth="1"/>
    <col min="3" max="3" width="21.5703125" style="5" customWidth="1"/>
    <col min="4" max="4" width="13.7109375" style="5" customWidth="1"/>
    <col min="5" max="5" width="14.5703125" style="5" customWidth="1"/>
    <col min="6" max="6" width="21.5703125" style="5" customWidth="1"/>
    <col min="7" max="16384" width="9.140625" style="5"/>
  </cols>
  <sheetData>
    <row r="1" spans="1:6" s="7" customFormat="1" ht="24" customHeight="1">
      <c r="A1" s="350" t="s">
        <v>162</v>
      </c>
      <c r="B1" s="350"/>
      <c r="C1" s="350"/>
      <c r="D1" s="350"/>
      <c r="E1" s="350"/>
      <c r="F1" s="350"/>
    </row>
    <row r="2" spans="1:6" s="7" customFormat="1" ht="23.25" customHeight="1">
      <c r="A2" s="350" t="s">
        <v>77</v>
      </c>
      <c r="B2" s="350"/>
      <c r="C2" s="350"/>
      <c r="D2" s="350"/>
      <c r="E2" s="350"/>
      <c r="F2" s="350"/>
    </row>
    <row r="3" spans="1:6" ht="23.25" customHeight="1">
      <c r="A3" s="363" t="s">
        <v>237</v>
      </c>
      <c r="B3" s="363"/>
      <c r="C3" s="363"/>
      <c r="D3" s="363"/>
      <c r="E3" s="363"/>
      <c r="F3" s="363"/>
    </row>
    <row r="4" spans="1:6" ht="20.25" customHeight="1">
      <c r="A4" s="389" t="s">
        <v>81</v>
      </c>
      <c r="B4" s="389"/>
      <c r="C4" s="63"/>
      <c r="D4" s="63"/>
      <c r="E4" s="63"/>
      <c r="F4" s="321"/>
    </row>
    <row r="5" spans="1:6" ht="24" customHeight="1">
      <c r="A5" s="389" t="s">
        <v>238</v>
      </c>
      <c r="B5" s="389"/>
      <c r="C5" s="324"/>
      <c r="D5" s="30"/>
      <c r="E5" s="30"/>
      <c r="F5" s="331">
        <v>25069799.379999999</v>
      </c>
    </row>
    <row r="6" spans="1:6" s="6" customFormat="1" ht="25.5" customHeight="1">
      <c r="A6" s="180"/>
      <c r="B6" s="324" t="s">
        <v>36</v>
      </c>
      <c r="C6" s="324"/>
      <c r="D6" s="322">
        <v>2448766.5499999998</v>
      </c>
      <c r="E6" s="30"/>
      <c r="F6" s="165"/>
    </row>
    <row r="7" spans="1:6" ht="27.75" customHeight="1">
      <c r="A7" s="180"/>
      <c r="B7" s="388" t="s">
        <v>357</v>
      </c>
      <c r="C7" s="388"/>
      <c r="D7" s="200">
        <f>D6*25%</f>
        <v>612191.63749999995</v>
      </c>
      <c r="E7" s="165"/>
      <c r="F7" s="30"/>
    </row>
    <row r="8" spans="1:6" ht="22.5" customHeight="1">
      <c r="A8" s="30"/>
      <c r="B8" s="182" t="s">
        <v>142</v>
      </c>
      <c r="C8" s="182"/>
      <c r="D8" s="181"/>
      <c r="E8" s="164"/>
      <c r="F8" s="183"/>
    </row>
    <row r="9" spans="1:6" ht="23.25" customHeight="1">
      <c r="A9" s="180" t="s">
        <v>26</v>
      </c>
      <c r="B9" s="324" t="s">
        <v>82</v>
      </c>
      <c r="C9" s="324"/>
      <c r="D9" s="164"/>
      <c r="E9" s="164">
        <f>D6-D7</f>
        <v>1836574.9124999999</v>
      </c>
      <c r="F9" s="164"/>
    </row>
    <row r="10" spans="1:6" ht="23.25" customHeight="1">
      <c r="A10" s="180"/>
      <c r="B10" s="324" t="s">
        <v>23</v>
      </c>
      <c r="C10" s="324"/>
      <c r="D10" s="164"/>
      <c r="E10" s="164">
        <v>1004655</v>
      </c>
      <c r="F10" s="164"/>
    </row>
    <row r="11" spans="1:6" ht="23.25" customHeight="1">
      <c r="A11" s="316"/>
      <c r="B11" s="324" t="s">
        <v>371</v>
      </c>
      <c r="C11" s="324"/>
      <c r="D11" s="164"/>
      <c r="E11" s="164">
        <v>28060</v>
      </c>
      <c r="F11" s="164"/>
    </row>
    <row r="12" spans="1:6" ht="23.25" customHeight="1">
      <c r="A12" s="180"/>
      <c r="B12" s="324" t="s">
        <v>364</v>
      </c>
      <c r="C12" s="324"/>
      <c r="D12" s="164"/>
      <c r="E12" s="164">
        <v>175193</v>
      </c>
      <c r="F12" s="164"/>
    </row>
    <row r="13" spans="1:6" ht="23.25" customHeight="1">
      <c r="A13" s="180"/>
      <c r="B13" s="324" t="s">
        <v>367</v>
      </c>
      <c r="C13" s="324"/>
      <c r="D13" s="164"/>
      <c r="E13" s="164">
        <v>40</v>
      </c>
      <c r="F13" s="164"/>
    </row>
    <row r="14" spans="1:6" ht="23.25" customHeight="1">
      <c r="A14" s="180"/>
      <c r="B14" s="324" t="s">
        <v>365</v>
      </c>
      <c r="C14" s="324"/>
      <c r="D14" s="164"/>
      <c r="E14" s="164">
        <v>14103.78</v>
      </c>
      <c r="F14" s="164"/>
    </row>
    <row r="15" spans="1:6" ht="23.25" customHeight="1">
      <c r="A15" s="180"/>
      <c r="B15" s="324" t="s">
        <v>370</v>
      </c>
      <c r="C15" s="324"/>
      <c r="D15" s="164"/>
      <c r="E15" s="164">
        <v>782.23</v>
      </c>
      <c r="F15" s="164"/>
    </row>
    <row r="16" spans="1:6" ht="23.25" customHeight="1">
      <c r="A16" s="180"/>
      <c r="B16" s="324" t="s">
        <v>372</v>
      </c>
      <c r="C16" s="324"/>
      <c r="D16" s="164"/>
      <c r="E16" s="164">
        <v>50444</v>
      </c>
      <c r="F16" s="164">
        <f>E9+E10+E11+E12+E13+E14+E15+E16</f>
        <v>3109852.9224999994</v>
      </c>
    </row>
    <row r="17" spans="1:6" s="6" customFormat="1" ht="24" customHeight="1">
      <c r="A17" s="180" t="s">
        <v>27</v>
      </c>
      <c r="B17" s="89" t="s">
        <v>83</v>
      </c>
      <c r="C17" s="184"/>
      <c r="D17" s="185"/>
      <c r="E17" s="317">
        <v>869000</v>
      </c>
      <c r="F17" s="193"/>
    </row>
    <row r="18" spans="1:6" s="6" customFormat="1" ht="24" customHeight="1">
      <c r="A18" s="180"/>
      <c r="B18" s="324" t="s">
        <v>372</v>
      </c>
      <c r="C18" s="184"/>
      <c r="D18" s="185"/>
      <c r="E18" s="317">
        <v>50444</v>
      </c>
      <c r="F18" s="193">
        <f>E17+E18</f>
        <v>919444</v>
      </c>
    </row>
    <row r="19" spans="1:6" s="6" customFormat="1" ht="24.75" customHeight="1" thickBot="1">
      <c r="A19" s="387" t="s">
        <v>358</v>
      </c>
      <c r="B19" s="387"/>
      <c r="C19" s="186"/>
      <c r="D19" s="187"/>
      <c r="E19" s="164"/>
      <c r="F19" s="318">
        <f>F5+F16-F18</f>
        <v>27260208.302499998</v>
      </c>
    </row>
    <row r="20" spans="1:6" ht="24.75" customHeight="1" thickTop="1">
      <c r="A20" s="332" t="s">
        <v>346</v>
      </c>
      <c r="B20" s="332"/>
      <c r="C20" s="331"/>
      <c r="D20" s="165"/>
      <c r="E20" s="30"/>
      <c r="F20" s="30"/>
    </row>
    <row r="21" spans="1:6" ht="24.75" customHeight="1">
      <c r="A21" s="30"/>
      <c r="B21" s="182" t="s">
        <v>359</v>
      </c>
      <c r="C21" s="191"/>
      <c r="D21" s="165"/>
      <c r="E21" s="30"/>
      <c r="F21" s="165">
        <v>40122</v>
      </c>
    </row>
    <row r="22" spans="1:6" ht="24.75" customHeight="1">
      <c r="A22" s="30"/>
      <c r="B22" s="182" t="s">
        <v>360</v>
      </c>
      <c r="C22" s="191"/>
      <c r="D22" s="165"/>
      <c r="E22" s="30"/>
      <c r="F22" s="165">
        <v>10322</v>
      </c>
    </row>
    <row r="23" spans="1:6" ht="24.75" customHeight="1">
      <c r="A23" s="30"/>
      <c r="B23" s="182" t="s">
        <v>361</v>
      </c>
      <c r="C23" s="191"/>
      <c r="D23" s="165"/>
      <c r="E23" s="30"/>
      <c r="F23" s="165">
        <v>332463.46000000002</v>
      </c>
    </row>
    <row r="24" spans="1:6" ht="24.75" customHeight="1">
      <c r="A24" s="30"/>
      <c r="B24" s="182" t="s">
        <v>362</v>
      </c>
      <c r="C24" s="191"/>
      <c r="D24" s="165"/>
      <c r="E24" s="30"/>
      <c r="F24" s="165">
        <v>1045224.69</v>
      </c>
    </row>
    <row r="25" spans="1:6" ht="28.5" customHeight="1">
      <c r="A25" s="30"/>
      <c r="B25" s="182" t="s">
        <v>37</v>
      </c>
      <c r="C25" s="191"/>
      <c r="D25" s="165"/>
      <c r="E25" s="30"/>
      <c r="F25" s="165">
        <f>F19-F21-F22-F23-F24</f>
        <v>25832076.152499996</v>
      </c>
    </row>
    <row r="26" spans="1:6" ht="23.25" customHeight="1" thickBot="1">
      <c r="A26" s="30"/>
      <c r="B26" s="30"/>
      <c r="C26" s="30"/>
      <c r="D26" s="30"/>
      <c r="E26" s="30"/>
      <c r="F26" s="166">
        <f>SUM(F21:F25)</f>
        <v>27260208.302499995</v>
      </c>
    </row>
    <row r="27" spans="1:6" ht="23.25" customHeight="1" thickTop="1">
      <c r="A27" s="30"/>
      <c r="B27" s="30" t="s">
        <v>374</v>
      </c>
      <c r="C27" s="30"/>
      <c r="D27" s="30"/>
      <c r="E27" s="30"/>
      <c r="F27" s="168"/>
    </row>
    <row r="28" spans="1:6" ht="23.25" customHeight="1">
      <c r="A28" s="30" t="s">
        <v>373</v>
      </c>
      <c r="B28" s="30"/>
      <c r="C28" s="30"/>
      <c r="D28" s="30"/>
      <c r="E28" s="30"/>
      <c r="F28" s="168"/>
    </row>
    <row r="29" spans="1:6" ht="18" customHeight="1">
      <c r="A29" s="30"/>
      <c r="B29" s="30"/>
      <c r="C29" s="30"/>
      <c r="D29" s="30"/>
      <c r="E29" s="30"/>
      <c r="F29" s="168"/>
    </row>
    <row r="30" spans="1:6" ht="23.25" customHeight="1">
      <c r="A30" s="30"/>
      <c r="B30" s="30"/>
      <c r="C30" s="30"/>
      <c r="D30" s="30"/>
      <c r="E30" s="30"/>
      <c r="F30" s="168"/>
    </row>
    <row r="31" spans="1:6" ht="23.25" customHeight="1">
      <c r="A31" s="344" t="s">
        <v>170</v>
      </c>
      <c r="B31" s="344"/>
      <c r="C31" s="344"/>
      <c r="D31" s="344"/>
      <c r="E31" s="344"/>
      <c r="F31" s="344"/>
    </row>
    <row r="32" spans="1:6" ht="23.25" customHeight="1">
      <c r="A32" s="344" t="s">
        <v>171</v>
      </c>
      <c r="B32" s="344"/>
      <c r="C32" s="344"/>
      <c r="D32" s="344"/>
      <c r="E32" s="344"/>
      <c r="F32" s="344"/>
    </row>
    <row r="33" spans="1:6" ht="23.25" customHeight="1">
      <c r="A33" s="344" t="s">
        <v>172</v>
      </c>
      <c r="B33" s="344"/>
      <c r="C33" s="344"/>
      <c r="D33" s="344"/>
      <c r="E33" s="344"/>
      <c r="F33" s="344"/>
    </row>
    <row r="34" spans="1:6" ht="24" customHeight="1">
      <c r="A34" s="30"/>
      <c r="B34" s="30"/>
      <c r="C34" s="30"/>
      <c r="D34" s="30"/>
      <c r="E34" s="30"/>
      <c r="F34" s="164"/>
    </row>
    <row r="35" spans="1:6" ht="21" customHeight="1">
      <c r="A35" s="30"/>
      <c r="B35" s="324"/>
      <c r="C35" s="30"/>
      <c r="D35" s="30"/>
      <c r="E35" s="30"/>
      <c r="F35" s="30"/>
    </row>
    <row r="36" spans="1:6" ht="23.25" customHeight="1">
      <c r="A36" s="366"/>
      <c r="B36" s="366"/>
      <c r="C36" s="342"/>
      <c r="D36" s="342"/>
      <c r="E36" s="342"/>
      <c r="F36" s="323"/>
    </row>
    <row r="37" spans="1:6" ht="21" customHeight="1">
      <c r="A37" s="366"/>
      <c r="B37" s="366"/>
      <c r="C37" s="342"/>
      <c r="D37" s="342"/>
      <c r="E37" s="342"/>
      <c r="F37" s="323"/>
    </row>
    <row r="38" spans="1:6" ht="21" customHeight="1">
      <c r="A38" s="344"/>
      <c r="B38" s="344"/>
      <c r="C38" s="344"/>
      <c r="D38" s="344"/>
      <c r="E38" s="344"/>
      <c r="F38" s="344"/>
    </row>
    <row r="39" spans="1:6" ht="21" customHeight="1">
      <c r="A39" s="344"/>
      <c r="B39" s="344"/>
      <c r="C39" s="344"/>
      <c r="D39" s="344"/>
      <c r="E39" s="344"/>
      <c r="F39" s="344"/>
    </row>
    <row r="40" spans="1:6" ht="21" customHeight="1">
      <c r="A40" s="344"/>
      <c r="B40" s="344"/>
      <c r="C40" s="344"/>
      <c r="D40" s="344"/>
      <c r="E40" s="344"/>
      <c r="F40" s="344"/>
    </row>
    <row r="41" spans="1:6" ht="21" customHeight="1">
      <c r="A41" s="366"/>
      <c r="B41" s="366"/>
      <c r="C41" s="31"/>
      <c r="D41" s="386"/>
      <c r="E41" s="386"/>
      <c r="F41" s="386"/>
    </row>
    <row r="42" spans="1:6" ht="17.25" customHeight="1">
      <c r="A42" s="29"/>
      <c r="B42" s="60"/>
      <c r="C42" s="29"/>
      <c r="D42" s="61"/>
      <c r="E42" s="62"/>
      <c r="F42" s="62"/>
    </row>
    <row r="43" spans="1:6" ht="18.75" customHeight="1">
      <c r="A43" s="366"/>
      <c r="B43" s="366"/>
      <c r="C43" s="31"/>
      <c r="D43" s="385"/>
      <c r="E43" s="385"/>
      <c r="F43" s="385"/>
    </row>
  </sheetData>
  <mergeCells count="21">
    <mergeCell ref="B7:C7"/>
    <mergeCell ref="A1:F1"/>
    <mergeCell ref="A2:F2"/>
    <mergeCell ref="A3:F3"/>
    <mergeCell ref="A4:B4"/>
    <mergeCell ref="A5:B5"/>
    <mergeCell ref="A19:B19"/>
    <mergeCell ref="A31:F31"/>
    <mergeCell ref="A32:F32"/>
    <mergeCell ref="A33:F33"/>
    <mergeCell ref="A36:B36"/>
    <mergeCell ref="C36:E36"/>
    <mergeCell ref="A43:B43"/>
    <mergeCell ref="D43:F43"/>
    <mergeCell ref="A37:B37"/>
    <mergeCell ref="C37:E37"/>
    <mergeCell ref="A38:F38"/>
    <mergeCell ref="A39:F39"/>
    <mergeCell ref="A40:F40"/>
    <mergeCell ref="A41:B41"/>
    <mergeCell ref="D41:F41"/>
  </mergeCells>
  <pageMargins left="0.7" right="0.28000000000000003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17</vt:i4>
      </vt:variant>
      <vt:variant>
        <vt:lpstr>ช่วงที่มีชื่อ</vt:lpstr>
      </vt:variant>
      <vt:variant>
        <vt:i4>4</vt:i4>
      </vt:variant>
    </vt:vector>
  </HeadingPairs>
  <TitlesOfParts>
    <vt:vector size="21" baseType="lpstr">
      <vt:lpstr>รายงานรับจ่าย</vt:lpstr>
      <vt:lpstr>งบทดลอง</vt:lpstr>
      <vt:lpstr>งบแสดงฐานะการเงิน</vt:lpstr>
      <vt:lpstr>หมายเหตุ 2</vt:lpstr>
      <vt:lpstr>หมายเหตุ3</vt:lpstr>
      <vt:lpstr>หมายเหตุ 5</vt:lpstr>
      <vt:lpstr>หมายเหตุ 11</vt:lpstr>
      <vt:lpstr>หมายเหตุ10</vt:lpstr>
      <vt:lpstr>เงินสะสม 16 ใหม่</vt:lpstr>
      <vt:lpstr>หมายเหตุ 17</vt:lpstr>
      <vt:lpstr>รายละเอียดจ่ายขาดเงินสะสม</vt:lpstr>
      <vt:lpstr>อุดหนุนเฉพาะกิจ</vt:lpstr>
      <vt:lpstr>หมายเหตุประกอบงบ</vt:lpstr>
      <vt:lpstr>งบแสดงผล</vt:lpstr>
      <vt:lpstr>งบแสดงผล(ใหม่)</vt:lpstr>
      <vt:lpstr>Sheet2</vt:lpstr>
      <vt:lpstr>Sheet1</vt:lpstr>
      <vt:lpstr>งบแสดงฐานะการเงิน!Print_Area</vt:lpstr>
      <vt:lpstr>งบทดลอง!Print_Area</vt:lpstr>
      <vt:lpstr>รายงานรับจ่าย!Print_Area</vt:lpstr>
      <vt:lpstr>หมายเหตุ10!Print_Area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</dc:creator>
  <cp:lastModifiedBy>TC COM</cp:lastModifiedBy>
  <cp:lastPrinted>2016-12-13T01:50:05Z</cp:lastPrinted>
  <dcterms:created xsi:type="dcterms:W3CDTF">2000-10-31T14:19:15Z</dcterms:created>
  <dcterms:modified xsi:type="dcterms:W3CDTF">2017-02-08T11:45:51Z</dcterms:modified>
</cp:coreProperties>
</file>